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id\Downloads\"/>
    </mc:Choice>
  </mc:AlternateContent>
  <xr:revisionPtr revIDLastSave="0" documentId="13_ncr:1_{AFFDFF05-442F-4FEB-B0BD-90181D4BE1A9}" xr6:coauthVersionLast="45" xr6:coauthVersionMax="45" xr10:uidLastSave="{00000000-0000-0000-0000-000000000000}"/>
  <bookViews>
    <workbookView xWindow="-108" yWindow="-108" windowWidth="23256" windowHeight="12600" activeTab="1" xr2:uid="{A46C3AB0-3D70-4D90-9112-48667FDB104D}"/>
  </bookViews>
  <sheets>
    <sheet name="Kalkulator ETF_manual" sheetId="17" r:id="rId1"/>
    <sheet name="Kalkulator ETF_auto" sheetId="2" r:id="rId2"/>
    <sheet name="WIG20" sheetId="13" r:id="rId3"/>
    <sheet name="mWIG40" sheetId="6" r:id="rId4"/>
    <sheet name="Indeksy" sheetId="14" r:id="rId5"/>
    <sheet name="Beta_WIG20TR" sheetId="10" r:id="rId6"/>
    <sheet name="Beta_mWIG40TR" sheetId="15" r:id="rId7"/>
  </sheets>
  <definedNames>
    <definedName name="DaneZewnętrzne_1" localSheetId="5" hidden="1">Beta_WIG20TR!$A$1:$B$4</definedName>
    <definedName name="DaneZewnętrzne_1" localSheetId="3" hidden="1">mWIG40!$A$1:$B$41</definedName>
    <definedName name="DaneZewnętrzne_2" localSheetId="6" hidden="1">Beta_mWIG40TR!$A$1:$B$4</definedName>
    <definedName name="DaneZewnętrzne_2" localSheetId="5" hidden="1">Beta_WIG20TR!$E$1:$F$9</definedName>
    <definedName name="DaneZewnętrzne_2" localSheetId="4" hidden="1">Indeksy!$A$1:$C$14</definedName>
    <definedName name="DaneZewnętrzne_2" localSheetId="2" hidden="1">'WIG20'!$A$1:$B$41</definedName>
    <definedName name="DaneZewnętrzne_3" localSheetId="6" hidden="1">Beta_mWIG40TR!$E$1:$F$9</definedName>
  </definedNames>
  <calcPr calcId="191029" iterate="1" iterateDelta="1000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C7" i="17" l="1"/>
  <c r="G19" i="17" s="1"/>
  <c r="G13" i="17" l="1"/>
  <c r="E19" i="17" s="1"/>
  <c r="F13" i="17"/>
  <c r="D19" i="17" s="1"/>
  <c r="H11" i="2"/>
  <c r="H12" i="2"/>
  <c r="E12" i="2"/>
  <c r="E11" i="2"/>
  <c r="H18" i="2"/>
  <c r="G22" i="2"/>
  <c r="G23" i="2"/>
  <c r="C8" i="2"/>
  <c r="G20" i="2" s="1"/>
  <c r="G14" i="2" l="1"/>
  <c r="F14" i="2"/>
  <c r="D20" i="2" s="1"/>
  <c r="G16" i="17" l="1"/>
  <c r="C10" i="17" s="1"/>
  <c r="I21" i="17"/>
  <c r="G17" i="17"/>
  <c r="C11" i="17" s="1"/>
  <c r="I22" i="17"/>
  <c r="D22" i="2"/>
  <c r="D23" i="2"/>
  <c r="E20" i="2"/>
  <c r="F10" i="17" l="1"/>
  <c r="G10" i="17"/>
  <c r="G11" i="17"/>
  <c r="F11" i="17"/>
  <c r="E22" i="2"/>
  <c r="I22" i="2" s="1"/>
  <c r="E23" i="2"/>
  <c r="G18" i="2" l="1"/>
  <c r="C12" i="2" s="1"/>
  <c r="I23" i="2"/>
  <c r="G17" i="2"/>
  <c r="C11" i="2" s="1"/>
  <c r="F11" i="2" l="1"/>
  <c r="G11" i="2"/>
  <c r="F12" i="2"/>
  <c r="G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AB43AC7-1E09-45EC-BDE0-EC538D1154C2}" keepAlive="1" name="Zapytanie — BETA_mWIG40TR_NAV" description="Połączenie z zapytaniem „BETA_mWIG40TR_NAV” w skoroszycie." type="5" refreshedVersion="6" background="1" saveData="1">
    <dbPr connection="Provider=Microsoft.Mashup.OleDb.1;Data Source=$Workbook$;Location=BETA_mWIG40TR_NAV;Extended Properties=&quot;&quot;" command="SELECT * FROM [BETA_mWIG40TR_NAV]"/>
  </connection>
  <connection id="2" xr16:uid="{B0D7F838-E94C-411A-9298-DCA3C4F0B7A7}" keepAlive="1" name="Zapytanie — BETA_mWIG40TR_Zlecenia" description="Połączenie z zapytaniem „BETA_mWIG40TR_Zlecenia” w skoroszycie." type="5" refreshedVersion="6" background="1" saveData="1">
    <dbPr connection="Provider=Microsoft.Mashup.OleDb.1;Data Source=$Workbook$;Location=BETA_mWIG40TR_Zlecenia;Extended Properties=&quot;&quot;" command="SELECT * FROM [BETA_mWIG40TR_Zlecenia]"/>
  </connection>
  <connection id="3" xr16:uid="{36C4E73D-F3C4-4BFC-BAC4-D7D721D2F2E6}" keepAlive="1" name="Zapytanie — BETA_WIG20TR_NAV" description="Połączenie z zapytaniem „BETA_WIG20TR_NAV” w skoroszycie." type="5" refreshedVersion="6" background="1" saveData="1">
    <dbPr connection="Provider=Microsoft.Mashup.OleDb.1;Data Source=$Workbook$;Location=BETA_WIG20TR_NAV;Extended Properties=&quot;&quot;" command="SELECT * FROM [BETA_WIG20TR_NAV]"/>
  </connection>
  <connection id="4" xr16:uid="{16203B08-DD5A-4FD5-A070-8525DDFC11C7}" keepAlive="1" name="Zapytanie — BETA_WIG20TR_NAV (2)" description="Połączenie z zapytaniem „BETA_WIG20TR_NAV (2)” w skoroszycie." type="5" refreshedVersion="6" background="1" saveData="1">
    <dbPr connection="Provider=Microsoft.Mashup.OleDb.1;Data Source=$Workbook$;Location=BETA_WIG20TR_NAV (2);Extended Properties=&quot;&quot;" command="SELECT * FROM [BETA_WIG20TR_NAV (2)]"/>
  </connection>
  <connection id="5" xr16:uid="{4F7B997C-6AFE-4753-8F37-4EA8098D503C}" keepAlive="1" name="Zapytanie — BETA_WIG20TR_Zlecenia" description="Połączenie z zapytaniem „BETA_WIG20TR_Zlecenia” w skoroszycie." type="5" refreshedVersion="6" background="1" saveData="1">
    <dbPr connection="Provider=Microsoft.Mashup.OleDb.1;Data Source=$Workbook$;Location=BETA_WIG20TR_Zlecenia;Extended Properties=&quot;&quot;" command="SELECT * FROM [BETA_WIG20TR_Zlecenia]"/>
  </connection>
  <connection id="6" xr16:uid="{1E5A3D4A-2C94-464D-AB46-F79535640AB9}" keepAlive="1" name="Zapytanie — Indeksy" description="Połączenie z zapytaniem „Indeksy” w skoroszycie." type="5" refreshedVersion="6" background="1" saveData="1">
    <dbPr connection="Provider=Microsoft.Mashup.OleDb.1;Data Source=$Workbook$;Location=Indeksy;Extended Properties=&quot;&quot;" command="SELECT * FROM [Indeksy]"/>
  </connection>
  <connection id="7" xr16:uid="{F5BDE9D4-B252-4C05-8560-030CC54154C2}" keepAlive="1" name="Zapytanie — mWIG40" description="Połączenie z zapytaniem „mWIG40” w skoroszycie." type="5" refreshedVersion="6" background="1" saveData="1">
    <dbPr connection="Provider=Microsoft.Mashup.OleDb.1;Data Source=$Workbook$;Location=mWIG40;Extended Properties=&quot;&quot;" command="SELECT * FROM [mWIG40]"/>
  </connection>
  <connection id="8" xr16:uid="{56F8B20E-6570-40C2-B72E-CB75EDCBEB95}" keepAlive="1" name="Zapytanie — WIG20" description="Połączenie z zapytaniem „WIG20” w skoroszycie." type="5" refreshedVersion="6" background="1" saveData="1">
    <dbPr connection="Provider=Microsoft.Mashup.OleDb.1;Data Source=$Workbook$;Location=WIG20;Extended Properties=&quot;&quot;" command="SELECT * FROM [WIG20]"/>
  </connection>
</connections>
</file>

<file path=xl/sharedStrings.xml><?xml version="1.0" encoding="utf-8"?>
<sst xmlns="http://schemas.openxmlformats.org/spreadsheetml/2006/main" count="272" uniqueCount="195">
  <si>
    <t>Data:</t>
  </si>
  <si>
    <t>Fundusz</t>
  </si>
  <si>
    <t>iNAV</t>
  </si>
  <si>
    <t>Bid size</t>
  </si>
  <si>
    <t>Bid price</t>
  </si>
  <si>
    <t>Bid vs. iNAV</t>
  </si>
  <si>
    <t>Ask vs. iNAV</t>
  </si>
  <si>
    <t>Ask price</t>
  </si>
  <si>
    <t>Ask size</t>
  </si>
  <si>
    <t>Beta ETF WIG20TR</t>
  </si>
  <si>
    <t>Beta ETF mWIG40TR</t>
  </si>
  <si>
    <t>WANCI</t>
  </si>
  <si>
    <t>ID funduszu</t>
  </si>
  <si>
    <t>Benchmark</t>
  </si>
  <si>
    <t>Koszty roczne</t>
  </si>
  <si>
    <t>Oficjalne</t>
  </si>
  <si>
    <t>Szacowane</t>
  </si>
  <si>
    <t>BETAW20T</t>
  </si>
  <si>
    <t>WIG20TR</t>
  </si>
  <si>
    <t>BETAM40T</t>
  </si>
  <si>
    <t>mWIG40TR</t>
  </si>
  <si>
    <t>Indeks</t>
  </si>
  <si>
    <t>Typ indeksu</t>
  </si>
  <si>
    <t>Poziom zamkn.</t>
  </si>
  <si>
    <t>Stopa dywidendy</t>
  </si>
  <si>
    <t>Obecny poziom</t>
  </si>
  <si>
    <t>Stopa zwrotu</t>
  </si>
  <si>
    <t>WIG20</t>
  </si>
  <si>
    <t>Cenowy</t>
  </si>
  <si>
    <t>mWIG40</t>
  </si>
  <si>
    <t>Legenda:</t>
  </si>
  <si>
    <t>- wbudowana formuła</t>
  </si>
  <si>
    <t>Data</t>
  </si>
  <si>
    <t>Poziom</t>
  </si>
  <si>
    <t>1305.73</t>
  </si>
  <si>
    <t>1505.64</t>
  </si>
  <si>
    <t>1599.48</t>
  </si>
  <si>
    <t>1625.99</t>
  </si>
  <si>
    <t>1807.70</t>
  </si>
  <si>
    <t>1764.81</t>
  </si>
  <si>
    <t>1768.91</t>
  </si>
  <si>
    <t>1889.67</t>
  </si>
  <si>
    <t>1822.85</t>
  </si>
  <si>
    <t>1860.95</t>
  </si>
  <si>
    <t>1850.61</t>
  </si>
  <si>
    <t>1933.51</t>
  </si>
  <si>
    <t>1945.71</t>
  </si>
  <si>
    <t>2072.88</t>
  </si>
  <si>
    <t>2000.90</t>
  </si>
  <si>
    <t>2079.98</t>
  </si>
  <si>
    <t>2106.63</t>
  </si>
  <si>
    <t>2065.90</t>
  </si>
  <si>
    <t>2098.04</t>
  </si>
  <si>
    <t>2088.53</t>
  </si>
  <si>
    <t>2107.40</t>
  </si>
  <si>
    <t>2098.18</t>
  </si>
  <si>
    <t>2122.91</t>
  </si>
  <si>
    <t>2110.20</t>
  </si>
  <si>
    <t>2092.89</t>
  </si>
  <si>
    <t>2113.49</t>
  </si>
  <si>
    <t>2099.88</t>
  </si>
  <si>
    <t>2115.18</t>
  </si>
  <si>
    <t>2126.31</t>
  </si>
  <si>
    <t>2121.14</t>
  </si>
  <si>
    <t>2120.07</t>
  </si>
  <si>
    <t>2115.29</t>
  </si>
  <si>
    <t>2111.76</t>
  </si>
  <si>
    <t>2083.79</t>
  </si>
  <si>
    <t>2883.75</t>
  </si>
  <si>
    <t>2813.32</t>
  </si>
  <si>
    <t>3194.01</t>
  </si>
  <si>
    <t>3348.64</t>
  </si>
  <si>
    <t>3385.71</t>
  </si>
  <si>
    <t>3610.61</t>
  </si>
  <si>
    <t>3690.89</t>
  </si>
  <si>
    <t>3716.26</t>
  </si>
  <si>
    <t>3746.32</t>
  </si>
  <si>
    <t>3618.02</t>
  </si>
  <si>
    <t>3582.31</t>
  </si>
  <si>
    <t>3686.78</t>
  </si>
  <si>
    <t>3806.74</t>
  </si>
  <si>
    <t>3834.80</t>
  </si>
  <si>
    <t>3907.77</t>
  </si>
  <si>
    <t>4056.63</t>
  </si>
  <si>
    <t>4066.81</t>
  </si>
  <si>
    <t>4060.59</t>
  </si>
  <si>
    <t>4050.54</t>
  </si>
  <si>
    <t>4072.37</t>
  </si>
  <si>
    <t>4058.17</t>
  </si>
  <si>
    <t>4060.33</t>
  </si>
  <si>
    <t>4087.83</t>
  </si>
  <si>
    <t>4095.26</t>
  </si>
  <si>
    <t>4070.84</t>
  </si>
  <si>
    <t>4075.97</t>
  </si>
  <si>
    <t>4090.83</t>
  </si>
  <si>
    <t>4102.88</t>
  </si>
  <si>
    <t>4042.13</t>
  </si>
  <si>
    <t>3992.38</t>
  </si>
  <si>
    <t>4008.79</t>
  </si>
  <si>
    <t>4000.40</t>
  </si>
  <si>
    <t>4016.27</t>
  </si>
  <si>
    <t>4013.03</t>
  </si>
  <si>
    <t>4024.01</t>
  </si>
  <si>
    <t>Zamknięcie</t>
  </si>
  <si>
    <t>Oferta kupna</t>
  </si>
  <si>
    <t>Oferta sprzedaży</t>
  </si>
  <si>
    <t>Ostatnia transakcja</t>
  </si>
  <si>
    <t>Czas ost. trans.</t>
  </si>
  <si>
    <t>Wol. obrotu skumul.</t>
  </si>
  <si>
    <t>Wart. obrotu skumul. (tys.)</t>
  </si>
  <si>
    <t>Kurs otwarcia</t>
  </si>
  <si>
    <t>Kurs odniesienia</t>
  </si>
  <si>
    <t>Zmiana do kursu odn. (%)</t>
  </si>
  <si>
    <t>TKO</t>
  </si>
  <si>
    <t>0,00</t>
  </si>
  <si>
    <t>NAV</t>
  </si>
  <si>
    <t>Wyszczególnienie</t>
  </si>
  <si>
    <t>Wartości</t>
  </si>
  <si>
    <t>Wyszczegónienie</t>
  </si>
  <si>
    <t>Kwotowania</t>
  </si>
  <si>
    <t>1365.97</t>
  </si>
  <si>
    <t>Instrument</t>
  </si>
  <si>
    <t>Godzina</t>
  </si>
  <si>
    <t>WIG</t>
  </si>
  <si>
    <t>WIG20 Fut</t>
  </si>
  <si>
    <t>WIG20USD</t>
  </si>
  <si>
    <t>sWIG80</t>
  </si>
  <si>
    <t>EUR/PLN</t>
  </si>
  <si>
    <t>USD/PLN</t>
  </si>
  <si>
    <t>EUR/USD</t>
  </si>
  <si>
    <t>Ropa WTI</t>
  </si>
  <si>
    <t>Złoto</t>
  </si>
  <si>
    <t>Źródło: https://stooq.pl/q/d/?s=mwig40</t>
  </si>
  <si>
    <t>Źródło: https://stooq.pl/q/d/?s=wig20</t>
  </si>
  <si>
    <t>Źródło: https://stooq.pl/</t>
  </si>
  <si>
    <t>Źródło: https://www.gpw.pl/etf?isin=PLBETF400025</t>
  </si>
  <si>
    <t>Źródło: https://www.gpw.pl/etf?isin=PLBTETF00015</t>
  </si>
  <si>
    <t>KOMENTARZ:</t>
  </si>
  <si>
    <t>1. To jest arkusz z kalkulacją automatyczną iNAV funduszy Beta ETF WIG20TR i Beta ETF mWIG40TR. Nieodłącznym elementem tego arkusza są arkusze powiązane: 'WIG20', 'mWIG40', 'Indeksy', 'Beta_WIG20TR' i 'Beta_mWIG40TR'. Arkusze powiązane przedstawiają proponowany sposób pobierania danych z internetu potrzebnych do przeprowadzenia obliczeń iNAV i atrakcyjności kwotowań.</t>
  </si>
  <si>
    <t>- dane do uaktualniania na bieżąco</t>
  </si>
  <si>
    <t>- dane jednorazowe</t>
  </si>
  <si>
    <t>2. W celu lepszego zrozumienia pliku, warto na początek zaznajomić się z legendą umieszczoną pod komórkami z kalkulacjami.</t>
  </si>
  <si>
    <r>
      <t xml:space="preserve">4. </t>
    </r>
    <r>
      <rPr>
        <b/>
        <sz val="11"/>
        <color theme="1"/>
        <rFont val="Calibri"/>
        <family val="2"/>
        <charset val="238"/>
        <scheme val="minor"/>
      </rPr>
      <t>WAŻNE!</t>
    </r>
    <r>
      <rPr>
        <sz val="11"/>
        <color theme="1"/>
        <rFont val="Calibri"/>
        <family val="2"/>
        <charset val="238"/>
        <scheme val="minor"/>
      </rPr>
      <t xml:space="preserve"> Nale</t>
    </r>
    <r>
      <rPr>
        <sz val="11"/>
        <color theme="1"/>
        <rFont val="Times New Roman"/>
        <family val="1"/>
        <charset val="238"/>
      </rPr>
      <t>ż</t>
    </r>
    <r>
      <rPr>
        <sz val="11"/>
        <color theme="1"/>
        <rFont val="Calibri"/>
        <family val="2"/>
        <charset val="238"/>
        <scheme val="minor"/>
      </rPr>
      <t>y zwr</t>
    </r>
    <r>
      <rPr>
        <sz val="11"/>
        <color theme="1"/>
        <rFont val="Times New Roman"/>
        <family val="1"/>
        <charset val="238"/>
      </rPr>
      <t>ó</t>
    </r>
    <r>
      <rPr>
        <sz val="11"/>
        <color theme="1"/>
        <rFont val="Calibri"/>
        <family val="2"/>
        <charset val="238"/>
        <scheme val="minor"/>
      </rPr>
      <t>ci</t>
    </r>
    <r>
      <rPr>
        <sz val="11"/>
        <color theme="1"/>
        <rFont val="Times New Roman"/>
        <family val="1"/>
        <charset val="238"/>
      </rPr>
      <t>ć</t>
    </r>
    <r>
      <rPr>
        <sz val="11"/>
        <color theme="1"/>
        <rFont val="Calibri"/>
        <family val="2"/>
        <charset val="238"/>
        <scheme val="minor"/>
      </rPr>
      <t xml:space="preserve"> uwag</t>
    </r>
    <r>
      <rPr>
        <sz val="11"/>
        <color theme="1"/>
        <rFont val="Times New Roman"/>
        <family val="1"/>
        <charset val="238"/>
      </rPr>
      <t>ę</t>
    </r>
    <r>
      <rPr>
        <sz val="11"/>
        <color theme="1"/>
        <rFont val="Calibri"/>
        <family val="2"/>
        <charset val="238"/>
        <scheme val="minor"/>
      </rPr>
      <t xml:space="preserve"> na to, czy dane uaktualniane na bie</t>
    </r>
    <r>
      <rPr>
        <sz val="11"/>
        <color theme="1"/>
        <rFont val="Times New Roman"/>
        <family val="1"/>
        <charset val="238"/>
      </rPr>
      <t>żą</t>
    </r>
    <r>
      <rPr>
        <sz val="11"/>
        <color theme="1"/>
        <rFont val="Calibri"/>
        <family val="2"/>
        <charset val="238"/>
        <scheme val="minor"/>
      </rPr>
      <t>co odnosz</t>
    </r>
    <r>
      <rPr>
        <sz val="11"/>
        <color theme="1"/>
        <rFont val="Times New Roman"/>
        <family val="1"/>
        <charset val="238"/>
      </rPr>
      <t>ą</t>
    </r>
    <r>
      <rPr>
        <sz val="11"/>
        <color theme="1"/>
        <rFont val="Calibri"/>
        <family val="2"/>
        <charset val="238"/>
        <scheme val="minor"/>
      </rPr>
      <t xml:space="preserve"> si</t>
    </r>
    <r>
      <rPr>
        <sz val="11"/>
        <color theme="1"/>
        <rFont val="Times New Roman"/>
        <family val="1"/>
        <charset val="238"/>
      </rPr>
      <t>ę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do tego samego momentu</t>
    </r>
    <r>
      <rPr>
        <sz val="11"/>
        <color theme="1"/>
        <rFont val="Calibri"/>
        <family val="2"/>
        <charset val="238"/>
        <scheme val="minor"/>
      </rPr>
      <t>. W tym przyk</t>
    </r>
    <r>
      <rPr>
        <sz val="11"/>
        <color theme="1"/>
        <rFont val="Times New Roman"/>
        <family val="1"/>
        <charset val="238"/>
      </rPr>
      <t>ł</t>
    </r>
    <r>
      <rPr>
        <sz val="11"/>
        <color theme="1"/>
        <rFont val="Calibri"/>
        <family val="2"/>
        <charset val="238"/>
        <scheme val="minor"/>
      </rPr>
      <t>adzie wszelkie aktualne dane, opr</t>
    </r>
    <r>
      <rPr>
        <sz val="11"/>
        <color theme="1"/>
        <rFont val="Times New Roman"/>
        <family val="1"/>
        <charset val="238"/>
      </rPr>
      <t>ó</t>
    </r>
    <r>
      <rPr>
        <sz val="11"/>
        <color theme="1"/>
        <rFont val="Calibri"/>
        <family val="2"/>
        <charset val="238"/>
        <scheme val="minor"/>
      </rPr>
      <t>cz poziomu indeksu WIG20 odnosz</t>
    </r>
    <r>
      <rPr>
        <sz val="11"/>
        <color theme="1"/>
        <rFont val="Times New Roman"/>
        <family val="1"/>
        <charset val="238"/>
      </rPr>
      <t>ą</t>
    </r>
    <r>
      <rPr>
        <sz val="11"/>
        <color theme="1"/>
        <rFont val="Calibri"/>
        <family val="2"/>
        <charset val="238"/>
        <scheme val="minor"/>
      </rPr>
      <t xml:space="preserve"> si</t>
    </r>
    <r>
      <rPr>
        <sz val="11"/>
        <color theme="1"/>
        <rFont val="Times New Roman"/>
        <family val="1"/>
        <charset val="238"/>
      </rPr>
      <t>ę</t>
    </r>
    <r>
      <rPr>
        <sz val="11"/>
        <color theme="1"/>
        <rFont val="Calibri"/>
        <family val="2"/>
        <charset val="238"/>
        <scheme val="minor"/>
      </rPr>
      <t xml:space="preserve"> do danych op</t>
    </r>
    <r>
      <rPr>
        <sz val="11"/>
        <color theme="1"/>
        <rFont val="Times New Roman"/>
        <family val="1"/>
        <charset val="238"/>
      </rPr>
      <t>óź</t>
    </r>
    <r>
      <rPr>
        <sz val="11"/>
        <color theme="1"/>
        <rFont val="Calibri"/>
        <family val="2"/>
        <charset val="238"/>
        <scheme val="minor"/>
      </rPr>
      <t>nionych o 15 minut.</t>
    </r>
  </si>
  <si>
    <t>5. Ten arkusz i arkusze powiązane mają charakter poglądowy. Inwestor może we własnym zakresie dostosować odpowiedni sposób pobierania i kalkulacji danych.</t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</si>
  <si>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WAŻNE!</t>
    </r>
    <r>
      <rPr>
        <sz val="11"/>
        <color theme="1"/>
        <rFont val="Calibri"/>
        <family val="2"/>
        <charset val="238"/>
        <scheme val="minor"/>
      </rPr>
      <t xml:space="preserve"> Nale</t>
    </r>
    <r>
      <rPr>
        <sz val="11"/>
        <color theme="1"/>
        <rFont val="Times New Roman"/>
        <family val="1"/>
        <charset val="238"/>
      </rPr>
      <t>ż</t>
    </r>
    <r>
      <rPr>
        <sz val="11"/>
        <color theme="1"/>
        <rFont val="Calibri"/>
        <family val="2"/>
        <charset val="238"/>
        <scheme val="minor"/>
      </rPr>
      <t>y zwr</t>
    </r>
    <r>
      <rPr>
        <sz val="11"/>
        <color theme="1"/>
        <rFont val="Times New Roman"/>
        <family val="1"/>
        <charset val="238"/>
      </rPr>
      <t>ó</t>
    </r>
    <r>
      <rPr>
        <sz val="11"/>
        <color theme="1"/>
        <rFont val="Calibri"/>
        <family val="2"/>
        <charset val="238"/>
        <scheme val="minor"/>
      </rPr>
      <t>ci</t>
    </r>
    <r>
      <rPr>
        <sz val="11"/>
        <color theme="1"/>
        <rFont val="Times New Roman"/>
        <family val="1"/>
        <charset val="238"/>
      </rPr>
      <t>ć</t>
    </r>
    <r>
      <rPr>
        <sz val="11"/>
        <color theme="1"/>
        <rFont val="Calibri"/>
        <family val="2"/>
        <charset val="238"/>
        <scheme val="minor"/>
      </rPr>
      <t xml:space="preserve"> uwag</t>
    </r>
    <r>
      <rPr>
        <sz val="11"/>
        <color theme="1"/>
        <rFont val="Times New Roman"/>
        <family val="1"/>
        <charset val="238"/>
      </rPr>
      <t>ę</t>
    </r>
    <r>
      <rPr>
        <sz val="11"/>
        <color theme="1"/>
        <rFont val="Calibri"/>
        <family val="2"/>
        <charset val="238"/>
        <scheme val="minor"/>
      </rPr>
      <t xml:space="preserve"> na to, czy dane uaktualniane na bie</t>
    </r>
    <r>
      <rPr>
        <sz val="11"/>
        <color theme="1"/>
        <rFont val="Times New Roman"/>
        <family val="1"/>
        <charset val="238"/>
      </rPr>
      <t>żą</t>
    </r>
    <r>
      <rPr>
        <sz val="11"/>
        <color theme="1"/>
        <rFont val="Calibri"/>
        <family val="2"/>
        <charset val="238"/>
        <scheme val="minor"/>
      </rPr>
      <t>co, którymi dysponujemy, odnosz</t>
    </r>
    <r>
      <rPr>
        <sz val="11"/>
        <color theme="1"/>
        <rFont val="Times New Roman"/>
        <family val="1"/>
        <charset val="238"/>
      </rPr>
      <t>ą</t>
    </r>
    <r>
      <rPr>
        <sz val="11"/>
        <color theme="1"/>
        <rFont val="Calibri"/>
        <family val="2"/>
        <charset val="238"/>
        <scheme val="minor"/>
      </rPr>
      <t xml:space="preserve"> si</t>
    </r>
    <r>
      <rPr>
        <sz val="11"/>
        <color theme="1"/>
        <rFont val="Times New Roman"/>
        <family val="1"/>
        <charset val="238"/>
      </rPr>
      <t>ę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do tego samego momentu</t>
    </r>
    <r>
      <rPr>
        <sz val="11"/>
        <color theme="1"/>
        <rFont val="Calibri"/>
        <family val="2"/>
        <charset val="238"/>
        <scheme val="minor"/>
      </rPr>
      <t>.</t>
    </r>
  </si>
  <si>
    <t>4. Ten arkusz ma charakter poglądowy. Inwestor może we własnym zakresie dostosować odpowiedni sposób pobierania i kalkulacji danych.</t>
  </si>
  <si>
    <t>- dane właściwie niezmienialne</t>
  </si>
  <si>
    <t>1. To jest arkusz z kalkulacją ręczną iNAV funduszy Beta ETF WIG20TR i Beta ETF mWIG40TR. Aby obliczyć iNAV i atrakcyjność kwotowań należy uzupełnić wszystkie kolorowe pola, z wyjątkiem tych oznaczonych ciemnym niebieskiem kolorem.</t>
  </si>
  <si>
    <t>- negatywne kwotowanie względem iNAV - koszt dla inwestora (dotyczy pozycji 'Bid vs. iNAV' i 'Ask vs. iNAV')</t>
  </si>
  <si>
    <t>- pozytywne kwotowanie względem iNAV - zysk dla inwestora (dotyczy pozycji 'Bid vs. iNAV' i 'Ask vs. iNAV')</t>
  </si>
  <si>
    <t>- dane do uaktualniania na bieżąco (pobierane z innego arkusza)</t>
  </si>
  <si>
    <t>- dane jednorazowe (pobierane z innego arkusza)</t>
  </si>
  <si>
    <t>- dane jednorazowe (do wpisania we własnym zakresie)</t>
  </si>
  <si>
    <t>1488.42</t>
  </si>
  <si>
    <t>1469.43</t>
  </si>
  <si>
    <t>1401.29</t>
  </si>
  <si>
    <t>1429.28</t>
  </si>
  <si>
    <t>1341.54</t>
  </si>
  <si>
    <t>2875.68</t>
  </si>
  <si>
    <t>2973.31</t>
  </si>
  <si>
    <t>2864.03</t>
  </si>
  <si>
    <t>2888.89</t>
  </si>
  <si>
    <t>2769.14</t>
  </si>
  <si>
    <t>S&amp;P500</t>
  </si>
  <si>
    <t>Nasdaq</t>
  </si>
  <si>
    <t>38,67</t>
  </si>
  <si>
    <t>39,85</t>
  </si>
  <si>
    <t>39,77</t>
  </si>
  <si>
    <t>23-03-2020</t>
  </si>
  <si>
    <t>23,68</t>
  </si>
  <si>
    <t>25,35</t>
  </si>
  <si>
    <t>25,34</t>
  </si>
  <si>
    <t>39472.50</t>
  </si>
  <si>
    <t>1408.61</t>
  </si>
  <si>
    <t>1404</t>
  </si>
  <si>
    <t>330.49</t>
  </si>
  <si>
    <t>2802.10</t>
  </si>
  <si>
    <t>9875.25</t>
  </si>
  <si>
    <t>2229.30</t>
  </si>
  <si>
    <t>6735.53</t>
  </si>
  <si>
    <t>4.62986</t>
  </si>
  <si>
    <t>4.28702</t>
  </si>
  <si>
    <t>1.07997</t>
  </si>
  <si>
    <t>22.42</t>
  </si>
  <si>
    <t>1542.04</t>
  </si>
  <si>
    <t>16:07</t>
  </si>
  <si>
    <t>20 245</t>
  </si>
  <si>
    <t>490,00</t>
  </si>
  <si>
    <t>24.0500</t>
  </si>
  <si>
    <t>24.1450</t>
  </si>
  <si>
    <t>11 426</t>
  </si>
  <si>
    <t>439,37</t>
  </si>
  <si>
    <t>38.5050</t>
  </si>
  <si>
    <t>38.8400</t>
  </si>
  <si>
    <r>
      <t xml:space="preserve">3. Do przeprowadzenia odpowiednich obliczeń należy na początek wyłącznie raz odświeżyć dane z arkuszy 'WIG20' i 'mWIG40', a następnie za każdem razem, kiedy chcemy ocenić w miarę aktualne kwotowania ETF-ów, należy odświeżyć dane z arkuszy 'Indeksy', 'Beta_WIG20TR' i 'Beta_mWIG40TR'. Do tego celu należy kolejno wybrać: </t>
    </r>
    <r>
      <rPr>
        <b/>
        <sz val="11"/>
        <color rgb="FFFF0000"/>
        <rFont val="Calibri"/>
        <family val="2"/>
        <charset val="238"/>
        <scheme val="minor"/>
      </rPr>
      <t>Zakładka 'Dane' -&gt; 'Odśwież wszystko'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</si>
</sst>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%"/>
    <numFmt numFmtId="166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0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3" borderId="6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0" fillId="0" borderId="8" xfId="0" applyBorder="1"/>
    <xf numFmtId="164" fontId="0" fillId="3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165" fontId="0" fillId="0" borderId="0" xfId="0" applyNumberFormat="1"/>
    <xf numFmtId="14" fontId="0" fillId="0" borderId="12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3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0" fontId="0" fillId="0" borderId="10" xfId="0" applyBorder="1"/>
    <xf numFmtId="164" fontId="0" fillId="2" borderId="9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4" fontId="0" fillId="4" borderId="5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4" fontId="0" fillId="4" borderId="8" xfId="1" applyNumberFormat="1" applyFont="1" applyFill="1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quotePrefix="1"/>
    <xf numFmtId="0" fontId="0" fillId="4" borderId="0" xfId="0" applyFill="1"/>
    <xf numFmtId="0" fontId="0" fillId="2" borderId="0" xfId="0" applyFill="1"/>
    <xf numFmtId="14" fontId="0" fillId="0" borderId="0" xfId="0" applyNumberFormat="1"/>
    <xf numFmtId="0" fontId="0" fillId="0" borderId="0" xfId="0" applyNumberFormat="1"/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0" fontId="4" fillId="0" borderId="0" xfId="0" applyFont="1"/>
    <xf numFmtId="14" fontId="0" fillId="3" borderId="0" xfId="0" applyNumberFormat="1" applyFill="1" applyAlignment="1">
      <alignment horizontal="center"/>
    </xf>
    <xf numFmtId="0" fontId="0" fillId="5" borderId="0" xfId="0" applyFill="1"/>
    <xf numFmtId="165" fontId="0" fillId="5" borderId="0" xfId="1" applyNumberFormat="1" applyFont="1" applyFill="1" applyBorder="1" applyAlignment="1">
      <alignment horizontal="center"/>
    </xf>
    <xf numFmtId="165" fontId="0" fillId="5" borderId="10" xfId="1" applyNumberFormat="1" applyFont="1" applyFill="1" applyBorder="1" applyAlignment="1">
      <alignment horizontal="center"/>
    </xf>
    <xf numFmtId="0" fontId="0" fillId="7" borderId="0" xfId="0" applyFill="1"/>
    <xf numFmtId="0" fontId="0" fillId="6" borderId="0" xfId="0" applyFill="1"/>
    <xf numFmtId="164" fontId="0" fillId="8" borderId="6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5" fontId="0" fillId="8" borderId="7" xfId="1" applyNumberFormat="1" applyFont="1" applyFill="1" applyBorder="1" applyAlignment="1">
      <alignment horizontal="center"/>
    </xf>
    <xf numFmtId="165" fontId="0" fillId="8" borderId="11" xfId="1" applyNumberFormat="1" applyFont="1" applyFill="1" applyBorder="1" applyAlignment="1">
      <alignment horizontal="center"/>
    </xf>
    <xf numFmtId="165" fontId="0" fillId="8" borderId="0" xfId="1" applyNumberFormat="1" applyFont="1" applyFill="1" applyBorder="1" applyAlignment="1">
      <alignment horizontal="center"/>
    </xf>
    <xf numFmtId="165" fontId="0" fillId="8" borderId="10" xfId="1" applyNumberFormat="1" applyFont="1" applyFill="1" applyBorder="1" applyAlignment="1">
      <alignment horizontal="center"/>
    </xf>
    <xf numFmtId="0" fontId="0" fillId="8" borderId="0" xfId="0" applyFill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6" formatCode="[$-F400]h:mm:ss\ AM/PM"/>
    </dxf>
    <dxf>
      <numFmt numFmtId="0" formatCode="General"/>
    </dxf>
    <dxf>
      <numFmt numFmtId="0" formatCode="General"/>
    </dxf>
    <dxf>
      <numFmt numFmtId="0" formatCode="General"/>
    </dxf>
    <dxf>
      <numFmt numFmtId="19" formatCode="yyyy/mm/dd"/>
    </dxf>
    <dxf>
      <numFmt numFmtId="0" formatCode="General"/>
    </dxf>
    <dxf>
      <numFmt numFmtId="19" formatCode="yyyy/mm/dd"/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 patternType="solid"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CC99"/>
      <color rgb="FFCCFFCC"/>
      <color rgb="FF99CCFF"/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8" xr16:uid="{1D8C4427-A8C5-4EE6-BD8F-F6F505EADF4F}" autoFormatId="16" applyNumberFormats="0" applyBorderFormats="0" applyFontFormats="0" applyPatternFormats="0" applyAlignmentFormats="0" applyWidthHeightFormats="0">
  <queryTableRefresh nextId="3">
    <queryTableFields count="2">
      <queryTableField id="1" name="Data" tableColumnId="1"/>
      <queryTableField id="2" name="Zamknięci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7" xr16:uid="{E11D4C0B-9609-4013-8981-502A14913B98}" autoFormatId="16" applyNumberFormats="0" applyBorderFormats="0" applyFontFormats="0" applyPatternFormats="0" applyAlignmentFormats="0" applyWidthHeightFormats="0">
  <queryTableRefresh nextId="3">
    <queryTableFields count="2">
      <queryTableField id="1" name="Data" tableColumnId="1"/>
      <queryTableField id="2" name="mWIG40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6" xr16:uid="{886C4779-97F8-4D35-B277-5AB0E8D436B6}" autoFormatId="16" applyNumberFormats="0" applyBorderFormats="0" applyFontFormats="0" applyPatternFormats="0" applyAlignmentFormats="0" applyWidthHeightFormats="0">
  <queryTableRefresh nextId="4">
    <queryTableFields count="3">
      <queryTableField id="1" name="Instrument" tableColumnId="1"/>
      <queryTableField id="2" name="Poziom" tableColumnId="2"/>
      <queryTableField id="3" name="Godzina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928DDD77-B581-4630-B145-A4105C7F20FB}" autoFormatId="16" applyNumberFormats="0" applyBorderFormats="0" applyFontFormats="0" applyPatternFormats="0" applyAlignmentFormats="0" applyWidthHeightFormats="0">
  <queryTableRefresh nextId="5">
    <queryTableFields count="2">
      <queryTableField id="3" name="Wyszczegónienie" tableColumnId="3"/>
      <queryTableField id="4" name="Kwotowania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4" xr16:uid="{4B1F1ECA-549B-4F8B-9AD4-58AC1121361B}" autoFormatId="16" applyNumberFormats="0" applyBorderFormats="0" applyFontFormats="0" applyPatternFormats="0" applyAlignmentFormats="0" applyWidthHeightFormats="0">
  <queryTableRefresh nextId="3">
    <queryTableFields count="2">
      <queryTableField id="1" name="Wyszczególnienie" tableColumnId="1"/>
      <queryTableField id="2" name="Wartości" tableColumnId="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connectionId="2" xr16:uid="{9172BB9C-FD80-4B9D-9A6B-F7DF5441D9CD}" autoFormatId="16" applyNumberFormats="0" applyBorderFormats="0" applyFontFormats="0" applyPatternFormats="0" applyAlignmentFormats="0" applyWidthHeightFormats="0">
  <queryTableRefresh nextId="5">
    <queryTableFields count="2">
      <queryTableField id="3" name="Wyszczególnienie" tableColumnId="3"/>
      <queryTableField id="4" name="Kwotowania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3" connectionId="1" xr16:uid="{5F54C679-05AF-45C8-93EC-2F8DB16C9E2F}" autoFormatId="16" applyNumberFormats="0" applyBorderFormats="0" applyFontFormats="0" applyPatternFormats="0" applyAlignmentFormats="0" applyWidthHeightFormats="0">
  <queryTableRefresh nextId="3">
    <queryTableFields count="2">
      <queryTableField id="1" name="Wyszczególnienie" tableColumnId="1"/>
      <queryTableField id="2" name="Wartości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5F7DA24-DF3F-4476-854B-DEA8A29CB00D}" name="_WIG20" displayName="_WIG20" ref="A1:B41" tableType="queryTable" totalsRowShown="0">
  <autoFilter ref="A1:B41" xr:uid="{BA14D3FA-F8D7-497A-8B90-58244F945382}"/>
  <tableColumns count="2">
    <tableColumn id="1" xr3:uid="{BD402556-0CC1-4421-B394-C42D26C7AE51}" uniqueName="1" name="Data" queryTableFieldId="1" dataDxfId="14"/>
    <tableColumn id="2" xr3:uid="{CC65A0D0-AD2C-4E4A-A6AC-6E323FE74E0E}" uniqueName="2" name="Zamknięcie" queryTableFieldId="2" dataDxf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19C3FC-C679-4CAE-89D2-FD71AC5962BF}" name="mWIG40" displayName="mWIG40" ref="A1:B41" tableType="queryTable" totalsRowShown="0">
  <autoFilter ref="A1:B41" xr:uid="{E68C82BC-00BD-4563-9D8F-568BC5400935}"/>
  <tableColumns count="2">
    <tableColumn id="1" xr3:uid="{41ACE2D7-FC51-464F-96A8-7915CE10F55B}" uniqueName="1" name="Data" queryTableFieldId="1" dataDxfId="12"/>
    <tableColumn id="2" xr3:uid="{AAE9A5B0-B4C4-49CE-8082-D1A01FDBFA78}" uniqueName="2" name="mWIG40" queryTableFieldId="2" dataDxfId="1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9D0702-70EA-4913-8717-F517E91815F2}" name="Indeksy" displayName="Indeksy" ref="A1:C14" tableType="queryTable" totalsRowShown="0">
  <autoFilter ref="A1:C14" xr:uid="{08D192E5-3D65-478D-B368-F762F20C89C5}"/>
  <tableColumns count="3">
    <tableColumn id="1" xr3:uid="{9EBD2821-A7B8-4614-AF1C-3F4D98B9B249}" uniqueName="1" name="Instrument" queryTableFieldId="1" dataDxfId="10"/>
    <tableColumn id="2" xr3:uid="{094BF02B-4C78-4805-BF6D-8FE8FC3CB2FE}" uniqueName="2" name="Poziom" queryTableFieldId="2" dataDxfId="9"/>
    <tableColumn id="3" xr3:uid="{0F50A271-BBEE-412B-AC97-7A521628C94A}" uniqueName="3" name="Godzina" queryTableFieldId="3" dataDxfId="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D1ED27-A06B-4807-95E1-859221234363}" name="BETA_WIG20TR_Zlecenia" displayName="BETA_WIG20TR_Zlecenia" ref="A1:B4" tableType="queryTable" totalsRowShown="0">
  <autoFilter ref="A1:B4" xr:uid="{0134E8A2-E460-43E8-98EE-0341C4D654C7}"/>
  <tableColumns count="2">
    <tableColumn id="3" xr3:uid="{557C0AE3-AB35-44A0-B4A2-8E0BCADDED72}" uniqueName="3" name="Wyszczegónienie" queryTableFieldId="3" dataDxfId="7"/>
    <tableColumn id="4" xr3:uid="{2287E8D4-8A1D-4EF8-8ED3-F857EEA0DB49}" uniqueName="4" name="Kwotowania" queryTableFieldId="4" dataDxfId="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9968F0-73C1-4FFB-9D6A-85343AB383D9}" name="BETA_WIG20TR_NAV__2" displayName="BETA_WIG20TR_NAV__2" ref="E1:F9" tableType="queryTable" totalsRowShown="0">
  <autoFilter ref="E1:F9" xr:uid="{6817D98F-CB81-4146-AD25-D418E21CB2C1}"/>
  <tableColumns count="2">
    <tableColumn id="1" xr3:uid="{19113AE5-2BA4-445C-81AC-DAA94058C73C}" uniqueName="1" name="Wyszczególnienie" queryTableFieldId="1" dataDxfId="5"/>
    <tableColumn id="2" xr3:uid="{2245527F-9885-4996-B698-8671879F0A2C}" uniqueName="2" name="Wartości" queryTableFieldId="2" dataDxf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9D27E69-DF17-4A4F-B0C6-61C649CBA784}" name="BETA_mWIG40TR_Zlecenia" displayName="BETA_mWIG40TR_Zlecenia" ref="A1:B4" tableType="queryTable" totalsRowShown="0">
  <autoFilter ref="A1:B4" xr:uid="{9DF9B053-46B1-490E-B76B-E4DEADADF5FB}"/>
  <tableColumns count="2">
    <tableColumn id="3" xr3:uid="{4C4DA2EA-C9A9-437C-8DA7-339C0964C05E}" uniqueName="3" name="Wyszczególnienie" queryTableFieldId="3" dataDxfId="3"/>
    <tableColumn id="4" xr3:uid="{2BC888C1-13A4-4CA7-8008-305983CDBBF9}" uniqueName="4" name="Kwotowania" queryTableFieldId="4" dataDxfId="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A8EA874-9B03-4E84-B247-85708BD60F7C}" name="BETA_mWIG40TR_NAV" displayName="BETA_mWIG40TR_NAV" ref="E1:F9" tableType="queryTable" totalsRowShown="0">
  <autoFilter ref="E1:F9" xr:uid="{92D7E833-33EC-4AC9-BD31-E2B9EB6F868F}"/>
  <tableColumns count="2">
    <tableColumn id="1" xr3:uid="{A1192625-BD93-44DF-B6FC-A286F17BC8BD}" uniqueName="1" name="Wyszczególnienie" queryTableFieldId="1" dataDxfId="1"/>
    <tableColumn id="2" xr3:uid="{CCD863F7-22AC-4D48-9847-439EFF633896}" uniqueName="2" name="Wartości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9368-C72E-49A3-BC8C-2B71FC0F0796}">
  <dimension ref="B1:I31"/>
  <sheetViews>
    <sheetView showGridLines="0" workbookViewId="0"/>
  </sheetViews>
  <sheetFormatPr defaultRowHeight="14.4" outlineLevelRow="1" x14ac:dyDescent="0.3"/>
  <cols>
    <col min="1" max="1" width="6.5546875" customWidth="1"/>
    <col min="2" max="2" width="21.109375" customWidth="1"/>
    <col min="3" max="3" width="13.33203125" customWidth="1"/>
    <col min="4" max="10" width="12.33203125" customWidth="1"/>
  </cols>
  <sheetData>
    <row r="1" spans="2:9" outlineLevel="1" x14ac:dyDescent="0.3">
      <c r="B1" s="63" t="s">
        <v>137</v>
      </c>
    </row>
    <row r="2" spans="2:9" ht="28.8" customHeight="1" outlineLevel="1" x14ac:dyDescent="0.3">
      <c r="B2" s="82" t="s">
        <v>147</v>
      </c>
      <c r="C2" s="83"/>
      <c r="D2" s="83"/>
      <c r="E2" s="83"/>
      <c r="F2" s="83"/>
      <c r="G2" s="83"/>
      <c r="H2" s="83"/>
      <c r="I2" s="84"/>
    </row>
    <row r="3" spans="2:9" ht="14.4" customHeight="1" outlineLevel="1" x14ac:dyDescent="0.3">
      <c r="B3" s="85" t="s">
        <v>141</v>
      </c>
      <c r="C3" s="86"/>
      <c r="D3" s="86"/>
      <c r="E3" s="86"/>
      <c r="F3" s="86"/>
      <c r="G3" s="86"/>
      <c r="H3" s="86"/>
      <c r="I3" s="87"/>
    </row>
    <row r="4" spans="2:9" ht="30" customHeight="1" outlineLevel="1" x14ac:dyDescent="0.3">
      <c r="B4" s="85" t="s">
        <v>144</v>
      </c>
      <c r="C4" s="86"/>
      <c r="D4" s="86"/>
      <c r="E4" s="86"/>
      <c r="F4" s="86"/>
      <c r="G4" s="86"/>
      <c r="H4" s="86"/>
      <c r="I4" s="87"/>
    </row>
    <row r="5" spans="2:9" ht="28.2" customHeight="1" outlineLevel="1" x14ac:dyDescent="0.3">
      <c r="B5" s="88" t="s">
        <v>145</v>
      </c>
      <c r="C5" s="89"/>
      <c r="D5" s="89"/>
      <c r="E5" s="89"/>
      <c r="F5" s="89"/>
      <c r="G5" s="89"/>
      <c r="H5" s="89"/>
      <c r="I5" s="90"/>
    </row>
    <row r="7" spans="2:9" x14ac:dyDescent="0.3">
      <c r="B7" t="s">
        <v>0</v>
      </c>
      <c r="C7" s="64">
        <f ca="1">TODAY()</f>
        <v>43913</v>
      </c>
      <c r="G7" s="1">
        <v>-1E-4</v>
      </c>
      <c r="H7" s="1">
        <v>1E-4</v>
      </c>
    </row>
    <row r="9" spans="2:9" ht="15" thickBot="1" x14ac:dyDescent="0.35">
      <c r="B9" s="2" t="s">
        <v>1</v>
      </c>
      <c r="C9" s="3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5" t="s">
        <v>8</v>
      </c>
    </row>
    <row r="10" spans="2:9" x14ac:dyDescent="0.3">
      <c r="B10" s="6" t="s">
        <v>9</v>
      </c>
      <c r="C10" s="7" t="e">
        <f ca="1">IF(H16&gt;0,H16,G16)*(G21/E21+H21-E16/365*(C$7-G$13))</f>
        <v>#VALUE!</v>
      </c>
      <c r="D10" s="8"/>
      <c r="E10" s="9"/>
      <c r="F10" s="10" t="str">
        <f>IF(E10&gt;0,E10/C10-1,"")</f>
        <v/>
      </c>
      <c r="G10" s="10" t="str">
        <f>IF(H10&gt;0,H10/C10-1,"")</f>
        <v/>
      </c>
      <c r="H10" s="9"/>
      <c r="I10" s="11"/>
    </row>
    <row r="11" spans="2:9" x14ac:dyDescent="0.3">
      <c r="B11" s="12" t="s">
        <v>10</v>
      </c>
      <c r="C11" s="13" t="e">
        <f ca="1">IF(H17&gt;0,H17,G17)*(G22/E22+H22-E17/365*(C$7-G$13))</f>
        <v>#VALUE!</v>
      </c>
      <c r="D11" s="14"/>
      <c r="E11" s="15"/>
      <c r="F11" s="16" t="str">
        <f>IF(E11&gt;0,E11/C11-1,"")</f>
        <v/>
      </c>
      <c r="G11" s="16" t="str">
        <f>IF(H11&gt;0,H11/C11-1,"")</f>
        <v/>
      </c>
      <c r="H11" s="15"/>
      <c r="I11" s="17"/>
    </row>
    <row r="12" spans="2:9" x14ac:dyDescent="0.3">
      <c r="H12" s="18"/>
    </row>
    <row r="13" spans="2:9" x14ac:dyDescent="0.3">
      <c r="F13" s="19">
        <f ca="1">WORKDAY(C7,-2)</f>
        <v>43909</v>
      </c>
      <c r="G13" s="91">
        <f ca="1">WORKDAY(C7,-1)</f>
        <v>43910</v>
      </c>
      <c r="H13" s="92"/>
    </row>
    <row r="14" spans="2:9" x14ac:dyDescent="0.3">
      <c r="F14" s="20" t="s">
        <v>11</v>
      </c>
      <c r="G14" s="34" t="s">
        <v>11</v>
      </c>
      <c r="H14" s="35" t="s">
        <v>11</v>
      </c>
    </row>
    <row r="15" spans="2:9" ht="15" thickBot="1" x14ac:dyDescent="0.35">
      <c r="B15" s="2" t="s">
        <v>1</v>
      </c>
      <c r="C15" s="23" t="s">
        <v>12</v>
      </c>
      <c r="D15" s="23" t="s">
        <v>13</v>
      </c>
      <c r="E15" s="4" t="s">
        <v>14</v>
      </c>
      <c r="F15" s="24" t="s">
        <v>15</v>
      </c>
      <c r="G15" s="25" t="s">
        <v>16</v>
      </c>
      <c r="H15" s="26" t="s">
        <v>15</v>
      </c>
    </row>
    <row r="16" spans="2:9" x14ac:dyDescent="0.3">
      <c r="B16" s="6" t="s">
        <v>9</v>
      </c>
      <c r="C16" t="s">
        <v>17</v>
      </c>
      <c r="D16" t="s">
        <v>18</v>
      </c>
      <c r="E16" s="66">
        <v>8.0000000000000002E-3</v>
      </c>
      <c r="F16" s="27"/>
      <c r="G16" s="28" t="str">
        <f>IF(ISNUMBER(F16),F16*(E21/D21+F21-E16/365*(G$13-F$13)),"")</f>
        <v/>
      </c>
      <c r="H16" s="29"/>
      <c r="I16" s="62"/>
    </row>
    <row r="17" spans="2:9" x14ac:dyDescent="0.3">
      <c r="B17" s="12" t="s">
        <v>10</v>
      </c>
      <c r="C17" s="30" t="s">
        <v>19</v>
      </c>
      <c r="D17" s="30" t="s">
        <v>20</v>
      </c>
      <c r="E17" s="67">
        <v>1.2E-2</v>
      </c>
      <c r="F17" s="31"/>
      <c r="G17" s="32" t="str">
        <f>IF(ISNUMBER(F17),F17*(E22/D22+F22-E17/365*(G$13-F$13)),"")</f>
        <v/>
      </c>
      <c r="H17" s="33"/>
    </row>
    <row r="19" spans="2:9" x14ac:dyDescent="0.3">
      <c r="D19" s="20">
        <f ca="1">F13</f>
        <v>43909</v>
      </c>
      <c r="E19" s="77">
        <f ca="1">G13</f>
        <v>43910</v>
      </c>
      <c r="F19" s="78"/>
      <c r="G19" s="79">
        <f ca="1">C7</f>
        <v>43913</v>
      </c>
      <c r="H19" s="80"/>
      <c r="I19" s="81"/>
    </row>
    <row r="20" spans="2:9" ht="29.4" thickBot="1" x14ac:dyDescent="0.35">
      <c r="B20" s="36" t="s">
        <v>21</v>
      </c>
      <c r="C20" s="37" t="s">
        <v>22</v>
      </c>
      <c r="D20" s="38" t="s">
        <v>23</v>
      </c>
      <c r="E20" s="39" t="s">
        <v>23</v>
      </c>
      <c r="F20" s="40" t="s">
        <v>24</v>
      </c>
      <c r="G20" s="39" t="s">
        <v>25</v>
      </c>
      <c r="H20" s="41" t="s">
        <v>24</v>
      </c>
      <c r="I20" s="40" t="s">
        <v>26</v>
      </c>
    </row>
    <row r="21" spans="2:9" x14ac:dyDescent="0.3">
      <c r="B21" s="6" t="s">
        <v>27</v>
      </c>
      <c r="C21" t="s">
        <v>28</v>
      </c>
      <c r="D21" s="42"/>
      <c r="E21" s="43"/>
      <c r="F21" s="44"/>
      <c r="G21" s="45"/>
      <c r="H21" s="46"/>
      <c r="I21" s="47" t="e">
        <f>G21/E21-1+H21</f>
        <v>#DIV/0!</v>
      </c>
    </row>
    <row r="22" spans="2:9" x14ac:dyDescent="0.3">
      <c r="B22" s="12" t="s">
        <v>29</v>
      </c>
      <c r="C22" s="30" t="s">
        <v>28</v>
      </c>
      <c r="D22" s="48"/>
      <c r="E22" s="49"/>
      <c r="F22" s="50"/>
      <c r="G22" s="51"/>
      <c r="H22" s="52"/>
      <c r="I22" s="53" t="e">
        <f>G22/E22-1+H22</f>
        <v>#DIV/0!</v>
      </c>
    </row>
    <row r="23" spans="2:9" x14ac:dyDescent="0.3">
      <c r="D23" s="61"/>
    </row>
    <row r="25" spans="2:9" x14ac:dyDescent="0.3">
      <c r="B25" t="s">
        <v>30</v>
      </c>
    </row>
    <row r="26" spans="2:9" x14ac:dyDescent="0.3">
      <c r="B26" s="54"/>
      <c r="C26" s="55" t="s">
        <v>31</v>
      </c>
    </row>
    <row r="27" spans="2:9" x14ac:dyDescent="0.3">
      <c r="B27" s="56"/>
      <c r="C27" s="55" t="s">
        <v>139</v>
      </c>
    </row>
    <row r="28" spans="2:9" x14ac:dyDescent="0.3">
      <c r="B28" s="57"/>
      <c r="C28" s="55" t="s">
        <v>140</v>
      </c>
    </row>
    <row r="29" spans="2:9" x14ac:dyDescent="0.3">
      <c r="B29" s="65"/>
      <c r="C29" s="55" t="s">
        <v>146</v>
      </c>
    </row>
    <row r="30" spans="2:9" x14ac:dyDescent="0.3">
      <c r="B30" s="68"/>
      <c r="C30" s="55" t="s">
        <v>149</v>
      </c>
    </row>
    <row r="31" spans="2:9" x14ac:dyDescent="0.3">
      <c r="B31" s="69"/>
      <c r="C31" s="55" t="s">
        <v>148</v>
      </c>
    </row>
  </sheetData>
  <mergeCells count="7">
    <mergeCell ref="E19:F19"/>
    <mergeCell ref="G19:I19"/>
    <mergeCell ref="B2:I2"/>
    <mergeCell ref="B3:I3"/>
    <mergeCell ref="B4:I4"/>
    <mergeCell ref="B5:I5"/>
    <mergeCell ref="G13:H13"/>
  </mergeCells>
  <conditionalFormatting sqref="F10:F11">
    <cfRule type="cellIs" dxfId="24" priority="4" operator="lessThan">
      <formula>$G$7</formula>
    </cfRule>
    <cfRule type="cellIs" dxfId="23" priority="5" operator="greaterThan">
      <formula>$H$7</formula>
    </cfRule>
  </conditionalFormatting>
  <conditionalFormatting sqref="G10:G11">
    <cfRule type="cellIs" dxfId="22" priority="2" operator="greaterThan">
      <formula>$H$7</formula>
    </cfRule>
    <cfRule type="cellIs" dxfId="21" priority="3" operator="lessThan">
      <formula>$G$7</formula>
    </cfRule>
  </conditionalFormatting>
  <conditionalFormatting sqref="F10:G11">
    <cfRule type="expression" dxfId="20" priority="1">
      <formula>IF(ISNUMBER(F10),0,1)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CACC3-CE6C-4B7B-9619-575D505C793B}">
  <dimension ref="B1:I33"/>
  <sheetViews>
    <sheetView showGridLines="0" tabSelected="1" workbookViewId="0"/>
  </sheetViews>
  <sheetFormatPr defaultRowHeight="14.4" outlineLevelRow="1" x14ac:dyDescent="0.3"/>
  <cols>
    <col min="1" max="1" width="6.5546875" customWidth="1"/>
    <col min="2" max="2" width="21.109375" customWidth="1"/>
    <col min="3" max="3" width="13.33203125" customWidth="1"/>
    <col min="4" max="10" width="12.33203125" customWidth="1"/>
  </cols>
  <sheetData>
    <row r="1" spans="2:9" outlineLevel="1" x14ac:dyDescent="0.3">
      <c r="B1" s="63" t="s">
        <v>137</v>
      </c>
    </row>
    <row r="2" spans="2:9" ht="42.6" customHeight="1" outlineLevel="1" x14ac:dyDescent="0.3">
      <c r="B2" s="82" t="s">
        <v>138</v>
      </c>
      <c r="C2" s="83"/>
      <c r="D2" s="83"/>
      <c r="E2" s="83"/>
      <c r="F2" s="83"/>
      <c r="G2" s="83"/>
      <c r="H2" s="83"/>
      <c r="I2" s="84"/>
    </row>
    <row r="3" spans="2:9" ht="14.4" customHeight="1" outlineLevel="1" x14ac:dyDescent="0.3">
      <c r="B3" s="85" t="s">
        <v>141</v>
      </c>
      <c r="C3" s="86"/>
      <c r="D3" s="86"/>
      <c r="E3" s="86"/>
      <c r="F3" s="86"/>
      <c r="G3" s="86"/>
      <c r="H3" s="86"/>
      <c r="I3" s="87"/>
    </row>
    <row r="4" spans="2:9" ht="43.2" customHeight="1" outlineLevel="1" x14ac:dyDescent="0.3">
      <c r="B4" s="85" t="s">
        <v>194</v>
      </c>
      <c r="C4" s="86"/>
      <c r="D4" s="86"/>
      <c r="E4" s="86"/>
      <c r="F4" s="86"/>
      <c r="G4" s="86"/>
      <c r="H4" s="86"/>
      <c r="I4" s="87"/>
    </row>
    <row r="5" spans="2:9" ht="28.2" customHeight="1" outlineLevel="1" x14ac:dyDescent="0.3">
      <c r="B5" s="85" t="s">
        <v>142</v>
      </c>
      <c r="C5" s="86"/>
      <c r="D5" s="86"/>
      <c r="E5" s="86"/>
      <c r="F5" s="86"/>
      <c r="G5" s="86"/>
      <c r="H5" s="86"/>
      <c r="I5" s="87"/>
    </row>
    <row r="6" spans="2:9" ht="28.2" customHeight="1" outlineLevel="1" x14ac:dyDescent="0.3">
      <c r="B6" s="88" t="s">
        <v>143</v>
      </c>
      <c r="C6" s="89"/>
      <c r="D6" s="89"/>
      <c r="E6" s="89"/>
      <c r="F6" s="89"/>
      <c r="G6" s="89"/>
      <c r="H6" s="89"/>
      <c r="I6" s="90"/>
    </row>
    <row r="8" spans="2:9" x14ac:dyDescent="0.3">
      <c r="B8" t="s">
        <v>0</v>
      </c>
      <c r="C8" s="64">
        <f ca="1">TODAY()</f>
        <v>43913</v>
      </c>
      <c r="G8" s="1">
        <v>-1E-4</v>
      </c>
      <c r="H8" s="1">
        <v>1E-4</v>
      </c>
    </row>
    <row r="10" spans="2:9" ht="15" thickBot="1" x14ac:dyDescent="0.35">
      <c r="B10" s="2" t="s">
        <v>1</v>
      </c>
      <c r="C10" s="3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5" t="s">
        <v>8</v>
      </c>
    </row>
    <row r="11" spans="2:9" x14ac:dyDescent="0.3">
      <c r="B11" s="6" t="s">
        <v>9</v>
      </c>
      <c r="C11" s="7">
        <f ca="1">IF(H17&gt;0,H17,G17)*(G22/E22+H22-E17/365*(C$8-G$14))</f>
        <v>23.979587352245726</v>
      </c>
      <c r="D11" s="8"/>
      <c r="E11" s="9">
        <f>SUBSTITUTE(Beta_WIG20TR!B2,".",",")*1</f>
        <v>24.05</v>
      </c>
      <c r="F11" s="10">
        <f ca="1">IF(E11&gt;0,E11/C11-1,"")</f>
        <v>2.9363577746337466E-3</v>
      </c>
      <c r="G11" s="10">
        <f ca="1">IF(H11&gt;0,H11/C11-1,"")</f>
        <v>6.8980606431821023E-3</v>
      </c>
      <c r="H11" s="9">
        <f>SUBSTITUTE(Beta_WIG20TR!B3,".",",")*1</f>
        <v>24.145</v>
      </c>
      <c r="I11" s="11"/>
    </row>
    <row r="12" spans="2:9" x14ac:dyDescent="0.3">
      <c r="B12" s="12" t="s">
        <v>10</v>
      </c>
      <c r="C12" s="13">
        <f ca="1">IF(H18&gt;0,H18,G18)*(G23/E23+H23-E18/365*(C$8-G$14))</f>
        <v>38.748482823579359</v>
      </c>
      <c r="D12" s="14"/>
      <c r="E12" s="15">
        <f>SUBSTITUTE(Beta_mWIG40TR!B2,".",",")*1</f>
        <v>38.505000000000003</v>
      </c>
      <c r="F12" s="16">
        <f ca="1">IF(E12&gt;0,E12/C12-1,"")</f>
        <v>-6.2836737295735023E-3</v>
      </c>
      <c r="G12" s="16">
        <f ca="1">IF(H12&gt;0,H12/C12-1,"")</f>
        <v>2.3618260574824745E-3</v>
      </c>
      <c r="H12" s="15">
        <f>SUBSTITUTE(Beta_mWIG40TR!B3,".",",")*1</f>
        <v>38.840000000000003</v>
      </c>
      <c r="I12" s="17"/>
    </row>
    <row r="13" spans="2:9" x14ac:dyDescent="0.3">
      <c r="H13" s="18"/>
    </row>
    <row r="14" spans="2:9" x14ac:dyDescent="0.3">
      <c r="F14" s="19">
        <f ca="1">WORKDAY(C8,-2)</f>
        <v>43909</v>
      </c>
      <c r="G14" s="91">
        <f ca="1">WORKDAY(C8,-1)</f>
        <v>43910</v>
      </c>
      <c r="H14" s="92"/>
    </row>
    <row r="15" spans="2:9" x14ac:dyDescent="0.3">
      <c r="F15" s="20" t="s">
        <v>11</v>
      </c>
      <c r="G15" s="21" t="s">
        <v>11</v>
      </c>
      <c r="H15" s="22" t="s">
        <v>11</v>
      </c>
    </row>
    <row r="16" spans="2:9" ht="15" thickBot="1" x14ac:dyDescent="0.35">
      <c r="B16" s="2" t="s">
        <v>1</v>
      </c>
      <c r="C16" s="23" t="s">
        <v>12</v>
      </c>
      <c r="D16" s="23" t="s">
        <v>13</v>
      </c>
      <c r="E16" s="4" t="s">
        <v>14</v>
      </c>
      <c r="F16" s="24" t="s">
        <v>15</v>
      </c>
      <c r="G16" s="25" t="s">
        <v>16</v>
      </c>
      <c r="H16" s="26" t="s">
        <v>15</v>
      </c>
    </row>
    <row r="17" spans="2:9" x14ac:dyDescent="0.3">
      <c r="B17" s="6" t="s">
        <v>9</v>
      </c>
      <c r="C17" t="s">
        <v>17</v>
      </c>
      <c r="D17" t="s">
        <v>18</v>
      </c>
      <c r="E17" s="66">
        <v>8.0000000000000002E-3</v>
      </c>
      <c r="F17" s="70"/>
      <c r="G17" s="28" t="str">
        <f>IF(ISNUMBER(F17),F17*(E22/D22+F22-E17/365*(G$14-F$14)),"")</f>
        <v/>
      </c>
      <c r="H17" s="29">
        <f>Beta_WIG20TR!F9*1</f>
        <v>25.34</v>
      </c>
      <c r="I17" s="62"/>
    </row>
    <row r="18" spans="2:9" x14ac:dyDescent="0.3">
      <c r="B18" s="12" t="s">
        <v>10</v>
      </c>
      <c r="C18" s="30" t="s">
        <v>19</v>
      </c>
      <c r="D18" s="30" t="s">
        <v>20</v>
      </c>
      <c r="E18" s="67">
        <v>1.2E-2</v>
      </c>
      <c r="F18" s="71"/>
      <c r="G18" s="32" t="str">
        <f>IF(ISNUMBER(F18),F18*(E23/D23+F23-E18/365*(G$14-F$14)),"")</f>
        <v/>
      </c>
      <c r="H18" s="33">
        <f>Beta_mWIG40TR!F9*1</f>
        <v>39.770000000000003</v>
      </c>
    </row>
    <row r="20" spans="2:9" x14ac:dyDescent="0.3">
      <c r="D20" s="20">
        <f ca="1">F14</f>
        <v>43909</v>
      </c>
      <c r="E20" s="77">
        <f ca="1">G14</f>
        <v>43910</v>
      </c>
      <c r="F20" s="78"/>
      <c r="G20" s="79">
        <f ca="1">C8</f>
        <v>43913</v>
      </c>
      <c r="H20" s="80"/>
      <c r="I20" s="81"/>
    </row>
    <row r="21" spans="2:9" ht="29.4" thickBot="1" x14ac:dyDescent="0.35">
      <c r="B21" s="36" t="s">
        <v>21</v>
      </c>
      <c r="C21" s="37" t="s">
        <v>22</v>
      </c>
      <c r="D21" s="38" t="s">
        <v>23</v>
      </c>
      <c r="E21" s="39" t="s">
        <v>23</v>
      </c>
      <c r="F21" s="40" t="s">
        <v>24</v>
      </c>
      <c r="G21" s="39" t="s">
        <v>25</v>
      </c>
      <c r="H21" s="41" t="s">
        <v>24</v>
      </c>
      <c r="I21" s="40" t="s">
        <v>26</v>
      </c>
    </row>
    <row r="22" spans="2:9" x14ac:dyDescent="0.3">
      <c r="B22" s="6" t="s">
        <v>27</v>
      </c>
      <c r="C22" t="s">
        <v>28</v>
      </c>
      <c r="D22" s="42">
        <f ca="1">SUBSTITUTE(VLOOKUP(D20,_WIG20[#All],2,0),".",",")*1</f>
        <v>1469.43</v>
      </c>
      <c r="E22" s="43">
        <f ca="1">SUBSTITUTE(VLOOKUP(E20,_WIG20[#All],2,0),".",",")*1</f>
        <v>1488.42</v>
      </c>
      <c r="F22" s="72">
        <v>0</v>
      </c>
      <c r="G22" s="45">
        <f>SUBSTITUTE(Indeksy!B3,".",",")*1</f>
        <v>1408.61</v>
      </c>
      <c r="H22" s="74">
        <v>0</v>
      </c>
      <c r="I22" s="47">
        <f ca="1">G22/E22-1+H22</f>
        <v>-5.3620617836363516E-2</v>
      </c>
    </row>
    <row r="23" spans="2:9" x14ac:dyDescent="0.3">
      <c r="B23" s="12" t="s">
        <v>29</v>
      </c>
      <c r="C23" s="30" t="s">
        <v>28</v>
      </c>
      <c r="D23" s="48">
        <f ca="1">SUBSTITUTE(VLOOKUP(D20,mWIG40[#All],2,0),".",",")*1</f>
        <v>2973.31</v>
      </c>
      <c r="E23" s="49">
        <f ca="1">SUBSTITUTE(VLOOKUP(E20,mWIG40[#All],2,0),".",",")*1</f>
        <v>2875.68</v>
      </c>
      <c r="F23" s="73">
        <v>0</v>
      </c>
      <c r="G23" s="51">
        <f>SUBSTITUTE(Indeksy!B6,".",",")*1</f>
        <v>2802.1</v>
      </c>
      <c r="H23" s="75">
        <v>0</v>
      </c>
      <c r="I23" s="53">
        <f ca="1">G23/E23-1+H23</f>
        <v>-2.5586991598508857E-2</v>
      </c>
    </row>
    <row r="24" spans="2:9" x14ac:dyDescent="0.3">
      <c r="D24" s="61"/>
    </row>
    <row r="26" spans="2:9" x14ac:dyDescent="0.3">
      <c r="B26" t="s">
        <v>30</v>
      </c>
    </row>
    <row r="27" spans="2:9" x14ac:dyDescent="0.3">
      <c r="B27" s="54"/>
      <c r="C27" s="55" t="s">
        <v>31</v>
      </c>
    </row>
    <row r="28" spans="2:9" x14ac:dyDescent="0.3">
      <c r="B28" s="56"/>
      <c r="C28" s="55" t="s">
        <v>150</v>
      </c>
    </row>
    <row r="29" spans="2:9" x14ac:dyDescent="0.3">
      <c r="B29" s="57"/>
      <c r="C29" s="55" t="s">
        <v>151</v>
      </c>
    </row>
    <row r="30" spans="2:9" x14ac:dyDescent="0.3">
      <c r="B30" s="76"/>
      <c r="C30" s="55" t="s">
        <v>152</v>
      </c>
    </row>
    <row r="31" spans="2:9" x14ac:dyDescent="0.3">
      <c r="B31" s="65"/>
      <c r="C31" s="55" t="s">
        <v>146</v>
      </c>
    </row>
    <row r="32" spans="2:9" x14ac:dyDescent="0.3">
      <c r="B32" s="68"/>
      <c r="C32" s="55" t="s">
        <v>149</v>
      </c>
    </row>
    <row r="33" spans="2:3" x14ac:dyDescent="0.3">
      <c r="B33" s="69"/>
      <c r="C33" s="55" t="s">
        <v>148</v>
      </c>
    </row>
  </sheetData>
  <mergeCells count="8">
    <mergeCell ref="G14:H14"/>
    <mergeCell ref="E20:F20"/>
    <mergeCell ref="G20:I20"/>
    <mergeCell ref="B2:I2"/>
    <mergeCell ref="B5:I5"/>
    <mergeCell ref="B4:I4"/>
    <mergeCell ref="B6:I6"/>
    <mergeCell ref="B3:I3"/>
  </mergeCells>
  <conditionalFormatting sqref="F11:F12">
    <cfRule type="cellIs" dxfId="19" priority="4" operator="lessThan">
      <formula>$G$8</formula>
    </cfRule>
    <cfRule type="cellIs" dxfId="18" priority="5" operator="greaterThan">
      <formula>$H$8</formula>
    </cfRule>
  </conditionalFormatting>
  <conditionalFormatting sqref="G11:G12">
    <cfRule type="cellIs" dxfId="17" priority="2" operator="greaterThan">
      <formula>$H$8</formula>
    </cfRule>
    <cfRule type="cellIs" dxfId="16" priority="3" operator="lessThan">
      <formula>$G$8</formula>
    </cfRule>
  </conditionalFormatting>
  <conditionalFormatting sqref="F11:G12">
    <cfRule type="expression" dxfId="15" priority="1">
      <formula>IF(ISNUMBER(F11),0,1)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E0FF-91B5-4A10-9B8F-ED901C6F5B5E}">
  <dimension ref="A1:D41"/>
  <sheetViews>
    <sheetView workbookViewId="0">
      <selection activeCell="D2" sqref="D2"/>
    </sheetView>
  </sheetViews>
  <sheetFormatPr defaultRowHeight="14.4" x14ac:dyDescent="0.3"/>
  <cols>
    <col min="1" max="1" width="10.33203125" bestFit="1" customWidth="1"/>
    <col min="2" max="2" width="12.77734375" bestFit="1" customWidth="1"/>
  </cols>
  <sheetData>
    <row r="1" spans="1:4" x14ac:dyDescent="0.3">
      <c r="A1" t="s">
        <v>32</v>
      </c>
      <c r="B1" t="s">
        <v>103</v>
      </c>
      <c r="D1" t="s">
        <v>133</v>
      </c>
    </row>
    <row r="2" spans="1:4" x14ac:dyDescent="0.3">
      <c r="A2" s="58">
        <v>43910</v>
      </c>
      <c r="B2" s="59" t="s">
        <v>153</v>
      </c>
    </row>
    <row r="3" spans="1:4" x14ac:dyDescent="0.3">
      <c r="A3" s="58">
        <v>43909</v>
      </c>
      <c r="B3" s="59" t="s">
        <v>154</v>
      </c>
    </row>
    <row r="4" spans="1:4" x14ac:dyDescent="0.3">
      <c r="A4" s="58">
        <v>43908</v>
      </c>
      <c r="B4" s="59" t="s">
        <v>155</v>
      </c>
    </row>
    <row r="5" spans="1:4" x14ac:dyDescent="0.3">
      <c r="A5" s="58">
        <v>43907</v>
      </c>
      <c r="B5" s="59" t="s">
        <v>156</v>
      </c>
    </row>
    <row r="6" spans="1:4" x14ac:dyDescent="0.3">
      <c r="A6" s="58">
        <v>43906</v>
      </c>
      <c r="B6" s="59" t="s">
        <v>157</v>
      </c>
    </row>
    <row r="7" spans="1:4" x14ac:dyDescent="0.3">
      <c r="A7" s="58">
        <v>43903</v>
      </c>
      <c r="B7" s="59" t="s">
        <v>120</v>
      </c>
    </row>
    <row r="8" spans="1:4" x14ac:dyDescent="0.3">
      <c r="A8" s="58">
        <v>43902</v>
      </c>
      <c r="B8" s="59" t="s">
        <v>34</v>
      </c>
    </row>
    <row r="9" spans="1:4" x14ac:dyDescent="0.3">
      <c r="A9" s="58">
        <v>43901</v>
      </c>
      <c r="B9" s="59" t="s">
        <v>35</v>
      </c>
    </row>
    <row r="10" spans="1:4" x14ac:dyDescent="0.3">
      <c r="A10" s="58">
        <v>43900</v>
      </c>
      <c r="B10" s="59" t="s">
        <v>36</v>
      </c>
    </row>
    <row r="11" spans="1:4" x14ac:dyDescent="0.3">
      <c r="A11" s="58">
        <v>43899</v>
      </c>
      <c r="B11" s="59" t="s">
        <v>37</v>
      </c>
    </row>
    <row r="12" spans="1:4" x14ac:dyDescent="0.3">
      <c r="A12" s="58">
        <v>43896</v>
      </c>
      <c r="B12" s="59" t="s">
        <v>39</v>
      </c>
    </row>
    <row r="13" spans="1:4" x14ac:dyDescent="0.3">
      <c r="A13" s="58">
        <v>43895</v>
      </c>
      <c r="B13" s="59" t="s">
        <v>42</v>
      </c>
    </row>
    <row r="14" spans="1:4" x14ac:dyDescent="0.3">
      <c r="A14" s="58">
        <v>43894</v>
      </c>
      <c r="B14" s="59" t="s">
        <v>43</v>
      </c>
    </row>
    <row r="15" spans="1:4" x14ac:dyDescent="0.3">
      <c r="A15" s="58">
        <v>43893</v>
      </c>
      <c r="B15" s="59" t="s">
        <v>41</v>
      </c>
    </row>
    <row r="16" spans="1:4" x14ac:dyDescent="0.3">
      <c r="A16" s="58">
        <v>43892</v>
      </c>
      <c r="B16" s="59" t="s">
        <v>38</v>
      </c>
    </row>
    <row r="17" spans="1:2" x14ac:dyDescent="0.3">
      <c r="A17" s="58">
        <v>43889</v>
      </c>
      <c r="B17" s="59" t="s">
        <v>40</v>
      </c>
    </row>
    <row r="18" spans="1:2" x14ac:dyDescent="0.3">
      <c r="A18" s="58">
        <v>43888</v>
      </c>
      <c r="B18" s="59" t="s">
        <v>44</v>
      </c>
    </row>
    <row r="19" spans="1:2" x14ac:dyDescent="0.3">
      <c r="A19" s="58">
        <v>43887</v>
      </c>
      <c r="B19" s="59" t="s">
        <v>45</v>
      </c>
    </row>
    <row r="20" spans="1:2" x14ac:dyDescent="0.3">
      <c r="A20" s="58">
        <v>43886</v>
      </c>
      <c r="B20" s="59" t="s">
        <v>46</v>
      </c>
    </row>
    <row r="21" spans="1:2" x14ac:dyDescent="0.3">
      <c r="A21" s="58">
        <v>43885</v>
      </c>
      <c r="B21" s="59" t="s">
        <v>48</v>
      </c>
    </row>
    <row r="22" spans="1:2" x14ac:dyDescent="0.3">
      <c r="A22" s="58">
        <v>43882</v>
      </c>
      <c r="B22" s="59" t="s">
        <v>53</v>
      </c>
    </row>
    <row r="23" spans="1:2" x14ac:dyDescent="0.3">
      <c r="A23" s="58">
        <v>43881</v>
      </c>
      <c r="B23" s="59" t="s">
        <v>60</v>
      </c>
    </row>
    <row r="24" spans="1:2" x14ac:dyDescent="0.3">
      <c r="A24" s="58">
        <v>43880</v>
      </c>
      <c r="B24" s="59" t="s">
        <v>61</v>
      </c>
    </row>
    <row r="25" spans="1:2" x14ac:dyDescent="0.3">
      <c r="A25" s="58">
        <v>43879</v>
      </c>
      <c r="B25" s="59" t="s">
        <v>59</v>
      </c>
    </row>
    <row r="26" spans="1:2" x14ac:dyDescent="0.3">
      <c r="A26" s="58">
        <v>43878</v>
      </c>
      <c r="B26" s="59" t="s">
        <v>63</v>
      </c>
    </row>
    <row r="27" spans="1:2" x14ac:dyDescent="0.3">
      <c r="A27" s="58">
        <v>43875</v>
      </c>
      <c r="B27" s="59" t="s">
        <v>65</v>
      </c>
    </row>
    <row r="28" spans="1:2" x14ac:dyDescent="0.3">
      <c r="A28" s="58">
        <v>43874</v>
      </c>
      <c r="B28" s="59" t="s">
        <v>64</v>
      </c>
    </row>
    <row r="29" spans="1:2" x14ac:dyDescent="0.3">
      <c r="A29" s="58">
        <v>43873</v>
      </c>
      <c r="B29" s="59" t="s">
        <v>62</v>
      </c>
    </row>
    <row r="30" spans="1:2" x14ac:dyDescent="0.3">
      <c r="A30" s="58">
        <v>43872</v>
      </c>
      <c r="B30" s="59" t="s">
        <v>54</v>
      </c>
    </row>
    <row r="31" spans="1:2" x14ac:dyDescent="0.3">
      <c r="A31" s="58">
        <v>43871</v>
      </c>
      <c r="B31" s="59" t="s">
        <v>58</v>
      </c>
    </row>
    <row r="32" spans="1:2" x14ac:dyDescent="0.3">
      <c r="A32" s="58">
        <v>43868</v>
      </c>
      <c r="B32" s="59" t="s">
        <v>57</v>
      </c>
    </row>
    <row r="33" spans="1:2" x14ac:dyDescent="0.3">
      <c r="A33" s="58">
        <v>43867</v>
      </c>
      <c r="B33" s="59" t="s">
        <v>66</v>
      </c>
    </row>
    <row r="34" spans="1:2" x14ac:dyDescent="0.3">
      <c r="A34" s="58">
        <v>43866</v>
      </c>
      <c r="B34" s="59" t="s">
        <v>56</v>
      </c>
    </row>
    <row r="35" spans="1:2" x14ac:dyDescent="0.3">
      <c r="A35" s="58">
        <v>43865</v>
      </c>
      <c r="B35" s="59" t="s">
        <v>50</v>
      </c>
    </row>
    <row r="36" spans="1:2" x14ac:dyDescent="0.3">
      <c r="A36" s="58">
        <v>43864</v>
      </c>
      <c r="B36" s="59" t="s">
        <v>47</v>
      </c>
    </row>
    <row r="37" spans="1:2" x14ac:dyDescent="0.3">
      <c r="A37" s="58">
        <v>43861</v>
      </c>
      <c r="B37" s="59" t="s">
        <v>51</v>
      </c>
    </row>
    <row r="38" spans="1:2" x14ac:dyDescent="0.3">
      <c r="A38" s="58">
        <v>43860</v>
      </c>
      <c r="B38" s="59" t="s">
        <v>49</v>
      </c>
    </row>
    <row r="39" spans="1:2" x14ac:dyDescent="0.3">
      <c r="A39" s="58">
        <v>43859</v>
      </c>
      <c r="B39" s="59" t="s">
        <v>55</v>
      </c>
    </row>
    <row r="40" spans="1:2" x14ac:dyDescent="0.3">
      <c r="A40" s="58">
        <v>43858</v>
      </c>
      <c r="B40" s="59" t="s">
        <v>52</v>
      </c>
    </row>
    <row r="41" spans="1:2" x14ac:dyDescent="0.3">
      <c r="A41" s="58">
        <v>43857</v>
      </c>
      <c r="B41" s="59" t="s">
        <v>67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3D6EA-F8C1-4A5B-9791-443F97E3A5B1}">
  <dimension ref="A1:D41"/>
  <sheetViews>
    <sheetView workbookViewId="0">
      <selection activeCell="D1" sqref="D1"/>
    </sheetView>
  </sheetViews>
  <sheetFormatPr defaultRowHeight="14.4" x14ac:dyDescent="0.3"/>
  <cols>
    <col min="1" max="1" width="10.33203125" bestFit="1" customWidth="1"/>
    <col min="2" max="2" width="10.44140625" bestFit="1" customWidth="1"/>
  </cols>
  <sheetData>
    <row r="1" spans="1:4" x14ac:dyDescent="0.3">
      <c r="A1" t="s">
        <v>32</v>
      </c>
      <c r="B1" t="s">
        <v>29</v>
      </c>
      <c r="D1" t="s">
        <v>132</v>
      </c>
    </row>
    <row r="2" spans="1:4" x14ac:dyDescent="0.3">
      <c r="A2" s="58">
        <v>43910</v>
      </c>
      <c r="B2" s="59" t="s">
        <v>158</v>
      </c>
    </row>
    <row r="3" spans="1:4" x14ac:dyDescent="0.3">
      <c r="A3" s="58">
        <v>43909</v>
      </c>
      <c r="B3" s="59" t="s">
        <v>159</v>
      </c>
    </row>
    <row r="4" spans="1:4" x14ac:dyDescent="0.3">
      <c r="A4" s="58">
        <v>43908</v>
      </c>
      <c r="B4" s="59" t="s">
        <v>160</v>
      </c>
    </row>
    <row r="5" spans="1:4" x14ac:dyDescent="0.3">
      <c r="A5" s="58">
        <v>43907</v>
      </c>
      <c r="B5" s="59" t="s">
        <v>161</v>
      </c>
    </row>
    <row r="6" spans="1:4" x14ac:dyDescent="0.3">
      <c r="A6" s="58">
        <v>43906</v>
      </c>
      <c r="B6" s="59" t="s">
        <v>162</v>
      </c>
    </row>
    <row r="7" spans="1:4" x14ac:dyDescent="0.3">
      <c r="A7" s="58">
        <v>43903</v>
      </c>
      <c r="B7" s="59" t="s">
        <v>68</v>
      </c>
    </row>
    <row r="8" spans="1:4" x14ac:dyDescent="0.3">
      <c r="A8" s="58">
        <v>43902</v>
      </c>
      <c r="B8" s="59" t="s">
        <v>69</v>
      </c>
    </row>
    <row r="9" spans="1:4" x14ac:dyDescent="0.3">
      <c r="A9" s="58">
        <v>43901</v>
      </c>
      <c r="B9" s="59" t="s">
        <v>70</v>
      </c>
    </row>
    <row r="10" spans="1:4" x14ac:dyDescent="0.3">
      <c r="A10" s="58">
        <v>43900</v>
      </c>
      <c r="B10" s="59" t="s">
        <v>71</v>
      </c>
    </row>
    <row r="11" spans="1:4" x14ac:dyDescent="0.3">
      <c r="A11" s="58">
        <v>43899</v>
      </c>
      <c r="B11" s="59" t="s">
        <v>72</v>
      </c>
    </row>
    <row r="12" spans="1:4" x14ac:dyDescent="0.3">
      <c r="A12" s="58">
        <v>43896</v>
      </c>
      <c r="B12" s="59" t="s">
        <v>73</v>
      </c>
    </row>
    <row r="13" spans="1:4" x14ac:dyDescent="0.3">
      <c r="A13" s="58">
        <v>43895</v>
      </c>
      <c r="B13" s="59" t="s">
        <v>74</v>
      </c>
    </row>
    <row r="14" spans="1:4" x14ac:dyDescent="0.3">
      <c r="A14" s="58">
        <v>43894</v>
      </c>
      <c r="B14" s="59" t="s">
        <v>75</v>
      </c>
    </row>
    <row r="15" spans="1:4" x14ac:dyDescent="0.3">
      <c r="A15" s="58">
        <v>43893</v>
      </c>
      <c r="B15" s="59" t="s">
        <v>76</v>
      </c>
    </row>
    <row r="16" spans="1:4" x14ac:dyDescent="0.3">
      <c r="A16" s="58">
        <v>43892</v>
      </c>
      <c r="B16" s="59" t="s">
        <v>77</v>
      </c>
    </row>
    <row r="17" spans="1:2" x14ac:dyDescent="0.3">
      <c r="A17" s="58">
        <v>43889</v>
      </c>
      <c r="B17" s="59" t="s">
        <v>78</v>
      </c>
    </row>
    <row r="18" spans="1:2" x14ac:dyDescent="0.3">
      <c r="A18" s="58">
        <v>43888</v>
      </c>
      <c r="B18" s="59" t="s">
        <v>79</v>
      </c>
    </row>
    <row r="19" spans="1:2" x14ac:dyDescent="0.3">
      <c r="A19" s="58">
        <v>43887</v>
      </c>
      <c r="B19" s="59" t="s">
        <v>80</v>
      </c>
    </row>
    <row r="20" spans="1:2" x14ac:dyDescent="0.3">
      <c r="A20" s="58">
        <v>43886</v>
      </c>
      <c r="B20" s="59" t="s">
        <v>81</v>
      </c>
    </row>
    <row r="21" spans="1:2" x14ac:dyDescent="0.3">
      <c r="A21" s="58">
        <v>43885</v>
      </c>
      <c r="B21" s="59" t="s">
        <v>82</v>
      </c>
    </row>
    <row r="22" spans="1:2" x14ac:dyDescent="0.3">
      <c r="A22" s="58">
        <v>43882</v>
      </c>
      <c r="B22" s="59" t="s">
        <v>83</v>
      </c>
    </row>
    <row r="23" spans="1:2" x14ac:dyDescent="0.3">
      <c r="A23" s="58">
        <v>43881</v>
      </c>
      <c r="B23" s="59" t="s">
        <v>84</v>
      </c>
    </row>
    <row r="24" spans="1:2" x14ac:dyDescent="0.3">
      <c r="A24" s="58">
        <v>43880</v>
      </c>
      <c r="B24" s="59" t="s">
        <v>85</v>
      </c>
    </row>
    <row r="25" spans="1:2" x14ac:dyDescent="0.3">
      <c r="A25" s="58">
        <v>43879</v>
      </c>
      <c r="B25" s="59" t="s">
        <v>86</v>
      </c>
    </row>
    <row r="26" spans="1:2" x14ac:dyDescent="0.3">
      <c r="A26" s="58">
        <v>43878</v>
      </c>
      <c r="B26" s="59" t="s">
        <v>87</v>
      </c>
    </row>
    <row r="27" spans="1:2" x14ac:dyDescent="0.3">
      <c r="A27" s="58">
        <v>43875</v>
      </c>
      <c r="B27" s="59" t="s">
        <v>88</v>
      </c>
    </row>
    <row r="28" spans="1:2" x14ac:dyDescent="0.3">
      <c r="A28" s="58">
        <v>43874</v>
      </c>
      <c r="B28" s="59" t="s">
        <v>89</v>
      </c>
    </row>
    <row r="29" spans="1:2" x14ac:dyDescent="0.3">
      <c r="A29" s="58">
        <v>43873</v>
      </c>
      <c r="B29" s="59" t="s">
        <v>90</v>
      </c>
    </row>
    <row r="30" spans="1:2" x14ac:dyDescent="0.3">
      <c r="A30" s="58">
        <v>43872</v>
      </c>
      <c r="B30" s="59" t="s">
        <v>91</v>
      </c>
    </row>
    <row r="31" spans="1:2" x14ac:dyDescent="0.3">
      <c r="A31" s="58">
        <v>43871</v>
      </c>
      <c r="B31" s="59" t="s">
        <v>92</v>
      </c>
    </row>
    <row r="32" spans="1:2" x14ac:dyDescent="0.3">
      <c r="A32" s="58">
        <v>43868</v>
      </c>
      <c r="B32" s="59" t="s">
        <v>93</v>
      </c>
    </row>
    <row r="33" spans="1:2" x14ac:dyDescent="0.3">
      <c r="A33" s="58">
        <v>43867</v>
      </c>
      <c r="B33" s="59" t="s">
        <v>94</v>
      </c>
    </row>
    <row r="34" spans="1:2" x14ac:dyDescent="0.3">
      <c r="A34" s="58">
        <v>43866</v>
      </c>
      <c r="B34" s="59" t="s">
        <v>95</v>
      </c>
    </row>
    <row r="35" spans="1:2" x14ac:dyDescent="0.3">
      <c r="A35" s="58">
        <v>43865</v>
      </c>
      <c r="B35" s="59" t="s">
        <v>96</v>
      </c>
    </row>
    <row r="36" spans="1:2" x14ac:dyDescent="0.3">
      <c r="A36" s="58">
        <v>43864</v>
      </c>
      <c r="B36" s="59" t="s">
        <v>97</v>
      </c>
    </row>
    <row r="37" spans="1:2" x14ac:dyDescent="0.3">
      <c r="A37" s="58">
        <v>43861</v>
      </c>
      <c r="B37" s="59" t="s">
        <v>98</v>
      </c>
    </row>
    <row r="38" spans="1:2" x14ac:dyDescent="0.3">
      <c r="A38" s="58">
        <v>43860</v>
      </c>
      <c r="B38" s="59" t="s">
        <v>99</v>
      </c>
    </row>
    <row r="39" spans="1:2" x14ac:dyDescent="0.3">
      <c r="A39" s="58">
        <v>43859</v>
      </c>
      <c r="B39" s="59" t="s">
        <v>100</v>
      </c>
    </row>
    <row r="40" spans="1:2" x14ac:dyDescent="0.3">
      <c r="A40" s="58">
        <v>43858</v>
      </c>
      <c r="B40" s="59" t="s">
        <v>101</v>
      </c>
    </row>
    <row r="41" spans="1:2" x14ac:dyDescent="0.3">
      <c r="A41" s="58">
        <v>43857</v>
      </c>
      <c r="B41" s="59" t="s">
        <v>102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8AD0-6FFB-4927-9916-A2A24C3C3E5C}">
  <dimension ref="A1:E14"/>
  <sheetViews>
    <sheetView workbookViewId="0">
      <selection activeCell="B5" sqref="B5"/>
    </sheetView>
  </sheetViews>
  <sheetFormatPr defaultRowHeight="14.4" x14ac:dyDescent="0.3"/>
  <cols>
    <col min="1" max="1" width="12.5546875" bestFit="1" customWidth="1"/>
    <col min="2" max="2" width="9.44140625" bestFit="1" customWidth="1"/>
    <col min="3" max="3" width="10" bestFit="1" customWidth="1"/>
  </cols>
  <sheetData>
    <row r="1" spans="1:5" x14ac:dyDescent="0.3">
      <c r="A1" t="s">
        <v>121</v>
      </c>
      <c r="B1" t="s">
        <v>33</v>
      </c>
      <c r="C1" t="s">
        <v>122</v>
      </c>
      <c r="E1" t="s">
        <v>134</v>
      </c>
    </row>
    <row r="2" spans="1:5" x14ac:dyDescent="0.3">
      <c r="A2" s="59" t="s">
        <v>123</v>
      </c>
      <c r="B2" s="59" t="s">
        <v>172</v>
      </c>
      <c r="C2" s="60">
        <v>0.67222222222222228</v>
      </c>
    </row>
    <row r="3" spans="1:5" x14ac:dyDescent="0.3">
      <c r="A3" s="59" t="s">
        <v>27</v>
      </c>
      <c r="B3" s="59" t="s">
        <v>173</v>
      </c>
      <c r="C3" s="60">
        <v>0.68263888888888891</v>
      </c>
    </row>
    <row r="4" spans="1:5" x14ac:dyDescent="0.3">
      <c r="A4" s="59" t="s">
        <v>124</v>
      </c>
      <c r="B4" s="59" t="s">
        <v>174</v>
      </c>
      <c r="C4" s="60">
        <v>0.67222222222222228</v>
      </c>
    </row>
    <row r="5" spans="1:5" x14ac:dyDescent="0.3">
      <c r="A5" s="59" t="s">
        <v>125</v>
      </c>
      <c r="B5" s="59" t="s">
        <v>175</v>
      </c>
      <c r="C5" s="60">
        <v>0.67222222222222228</v>
      </c>
    </row>
    <row r="6" spans="1:5" x14ac:dyDescent="0.3">
      <c r="A6" s="59" t="s">
        <v>29</v>
      </c>
      <c r="B6" s="59" t="s">
        <v>176</v>
      </c>
      <c r="C6" s="60">
        <v>0.67222222222222228</v>
      </c>
    </row>
    <row r="7" spans="1:5" x14ac:dyDescent="0.3">
      <c r="A7" s="59" t="s">
        <v>126</v>
      </c>
      <c r="B7" s="59" t="s">
        <v>177</v>
      </c>
      <c r="C7" s="60">
        <v>0.67222222222222228</v>
      </c>
    </row>
    <row r="8" spans="1:5" x14ac:dyDescent="0.3">
      <c r="A8" s="59" t="s">
        <v>163</v>
      </c>
      <c r="B8" s="59" t="s">
        <v>178</v>
      </c>
      <c r="C8" s="60">
        <v>0.68263888888888891</v>
      </c>
    </row>
    <row r="9" spans="1:5" x14ac:dyDescent="0.3">
      <c r="A9" s="59" t="s">
        <v>164</v>
      </c>
      <c r="B9" s="59" t="s">
        <v>179</v>
      </c>
      <c r="C9" s="60">
        <v>0.68263888888888891</v>
      </c>
    </row>
    <row r="10" spans="1:5" x14ac:dyDescent="0.3">
      <c r="A10" s="59" t="s">
        <v>127</v>
      </c>
      <c r="B10" s="59" t="s">
        <v>180</v>
      </c>
      <c r="C10" s="60">
        <v>0.68263888888888891</v>
      </c>
    </row>
    <row r="11" spans="1:5" x14ac:dyDescent="0.3">
      <c r="A11" s="59" t="s">
        <v>128</v>
      </c>
      <c r="B11" s="59" t="s">
        <v>181</v>
      </c>
      <c r="C11" s="60">
        <v>0.68263888888888891</v>
      </c>
    </row>
    <row r="12" spans="1:5" x14ac:dyDescent="0.3">
      <c r="A12" s="59" t="s">
        <v>129</v>
      </c>
      <c r="B12" s="59" t="s">
        <v>182</v>
      </c>
      <c r="C12" s="60">
        <v>0.68263888888888891</v>
      </c>
    </row>
    <row r="13" spans="1:5" x14ac:dyDescent="0.3">
      <c r="A13" s="59" t="s">
        <v>130</v>
      </c>
      <c r="B13" s="59" t="s">
        <v>183</v>
      </c>
      <c r="C13" s="60">
        <v>0.68263888888888891</v>
      </c>
    </row>
    <row r="14" spans="1:5" x14ac:dyDescent="0.3">
      <c r="A14" s="59" t="s">
        <v>131</v>
      </c>
      <c r="B14" s="59" t="s">
        <v>184</v>
      </c>
      <c r="C14" s="60">
        <v>0.68263888888888891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8B8C-0DB0-4AE1-9EFA-6E70B2B35333}">
  <dimension ref="A1:F11"/>
  <sheetViews>
    <sheetView workbookViewId="0">
      <selection activeCell="E11" sqref="E11"/>
    </sheetView>
  </sheetViews>
  <sheetFormatPr defaultRowHeight="14.4" x14ac:dyDescent="0.3"/>
  <cols>
    <col min="1" max="1" width="17.5546875" bestFit="1" customWidth="1"/>
    <col min="2" max="2" width="13.6640625" bestFit="1" customWidth="1"/>
    <col min="3" max="4" width="6.6640625" customWidth="1"/>
    <col min="5" max="5" width="23.21875" bestFit="1" customWidth="1"/>
    <col min="6" max="6" width="10.5546875" bestFit="1" customWidth="1"/>
    <col min="7" max="7" width="23.21875" bestFit="1" customWidth="1"/>
    <col min="8" max="8" width="10.77734375" bestFit="1" customWidth="1"/>
  </cols>
  <sheetData>
    <row r="1" spans="1:6" x14ac:dyDescent="0.3">
      <c r="A1" t="s">
        <v>118</v>
      </c>
      <c r="B1" t="s">
        <v>119</v>
      </c>
      <c r="E1" t="s">
        <v>116</v>
      </c>
      <c r="F1" t="s">
        <v>117</v>
      </c>
    </row>
    <row r="2" spans="1:6" x14ac:dyDescent="0.3">
      <c r="A2" s="59" t="s">
        <v>104</v>
      </c>
      <c r="B2" s="59" t="s">
        <v>188</v>
      </c>
      <c r="E2" s="59" t="s">
        <v>107</v>
      </c>
      <c r="F2" s="59" t="s">
        <v>185</v>
      </c>
    </row>
    <row r="3" spans="1:6" x14ac:dyDescent="0.3">
      <c r="A3" s="59" t="s">
        <v>105</v>
      </c>
      <c r="B3" s="59" t="s">
        <v>189</v>
      </c>
      <c r="E3" s="59" t="s">
        <v>108</v>
      </c>
      <c r="F3" s="59" t="s">
        <v>186</v>
      </c>
    </row>
    <row r="4" spans="1:6" x14ac:dyDescent="0.3">
      <c r="A4" s="59" t="s">
        <v>106</v>
      </c>
      <c r="B4" s="59" t="s">
        <v>168</v>
      </c>
      <c r="E4" s="59" t="s">
        <v>109</v>
      </c>
      <c r="F4" s="59" t="s">
        <v>187</v>
      </c>
    </row>
    <row r="5" spans="1:6" x14ac:dyDescent="0.3">
      <c r="E5" s="59" t="s">
        <v>110</v>
      </c>
      <c r="F5" s="59" t="s">
        <v>169</v>
      </c>
    </row>
    <row r="6" spans="1:6" x14ac:dyDescent="0.3">
      <c r="E6" s="59" t="s">
        <v>111</v>
      </c>
      <c r="F6" s="59" t="s">
        <v>170</v>
      </c>
    </row>
    <row r="7" spans="1:6" x14ac:dyDescent="0.3">
      <c r="E7" s="59" t="s">
        <v>112</v>
      </c>
      <c r="F7" s="59"/>
    </row>
    <row r="8" spans="1:6" x14ac:dyDescent="0.3">
      <c r="E8" s="59" t="s">
        <v>113</v>
      </c>
      <c r="F8" s="59" t="s">
        <v>114</v>
      </c>
    </row>
    <row r="9" spans="1:6" x14ac:dyDescent="0.3">
      <c r="E9" s="59" t="s">
        <v>115</v>
      </c>
      <c r="F9" s="59" t="s">
        <v>171</v>
      </c>
    </row>
    <row r="11" spans="1:6" x14ac:dyDescent="0.3">
      <c r="A11" t="s">
        <v>136</v>
      </c>
    </row>
  </sheetData>
  <phoneticPr fontId="3" type="noConversion"/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AEDE-952D-43FF-A4A9-4085DE49545E}">
  <dimension ref="A1:F11"/>
  <sheetViews>
    <sheetView workbookViewId="0">
      <selection activeCell="A11" sqref="A11"/>
    </sheetView>
  </sheetViews>
  <sheetFormatPr defaultRowHeight="14.4" x14ac:dyDescent="0.3"/>
  <cols>
    <col min="1" max="1" width="18" bestFit="1" customWidth="1"/>
    <col min="2" max="2" width="13.6640625" bestFit="1" customWidth="1"/>
    <col min="3" max="4" width="6.6640625" customWidth="1"/>
    <col min="5" max="5" width="23.21875" bestFit="1" customWidth="1"/>
    <col min="6" max="6" width="10.5546875" bestFit="1" customWidth="1"/>
  </cols>
  <sheetData>
    <row r="1" spans="1:6" x14ac:dyDescent="0.3">
      <c r="A1" t="s">
        <v>116</v>
      </c>
      <c r="B1" t="s">
        <v>119</v>
      </c>
      <c r="E1" t="s">
        <v>116</v>
      </c>
      <c r="F1" t="s">
        <v>117</v>
      </c>
    </row>
    <row r="2" spans="1:6" x14ac:dyDescent="0.3">
      <c r="A2" s="59" t="s">
        <v>104</v>
      </c>
      <c r="B2" s="59" t="s">
        <v>192</v>
      </c>
      <c r="E2" s="59" t="s">
        <v>107</v>
      </c>
      <c r="F2" s="59" t="s">
        <v>185</v>
      </c>
    </row>
    <row r="3" spans="1:6" x14ac:dyDescent="0.3">
      <c r="A3" s="59" t="s">
        <v>105</v>
      </c>
      <c r="B3" s="59" t="s">
        <v>193</v>
      </c>
      <c r="E3" s="59" t="s">
        <v>108</v>
      </c>
      <c r="F3" s="59" t="s">
        <v>190</v>
      </c>
    </row>
    <row r="4" spans="1:6" x14ac:dyDescent="0.3">
      <c r="A4" s="59" t="s">
        <v>106</v>
      </c>
      <c r="B4" s="59" t="s">
        <v>168</v>
      </c>
      <c r="E4" s="59" t="s">
        <v>109</v>
      </c>
      <c r="F4" s="59" t="s">
        <v>191</v>
      </c>
    </row>
    <row r="5" spans="1:6" x14ac:dyDescent="0.3">
      <c r="E5" s="59" t="s">
        <v>110</v>
      </c>
      <c r="F5" s="59" t="s">
        <v>165</v>
      </c>
    </row>
    <row r="6" spans="1:6" x14ac:dyDescent="0.3">
      <c r="E6" s="59" t="s">
        <v>111</v>
      </c>
      <c r="F6" s="59" t="s">
        <v>166</v>
      </c>
    </row>
    <row r="7" spans="1:6" x14ac:dyDescent="0.3">
      <c r="E7" s="59" t="s">
        <v>112</v>
      </c>
      <c r="F7" s="59"/>
    </row>
    <row r="8" spans="1:6" x14ac:dyDescent="0.3">
      <c r="E8" s="59" t="s">
        <v>113</v>
      </c>
      <c r="F8" s="59" t="s">
        <v>114</v>
      </c>
    </row>
    <row r="9" spans="1:6" x14ac:dyDescent="0.3">
      <c r="E9" s="59" t="s">
        <v>115</v>
      </c>
      <c r="F9" s="59" t="s">
        <v>167</v>
      </c>
    </row>
    <row r="11" spans="1:6" x14ac:dyDescent="0.3">
      <c r="A11" t="s">
        <v>135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4 b b 3 8 2 1 - 8 e d f - 4 3 f 1 - 8 6 b 0 - a 2 c a 1 7 3 7 2 9 2 7 "   x m l n s = " h t t p : / / s c h e m a s . m i c r o s o f t . c o m / D a t a M a s h u p " > A A A A A H c F A A B Q S w M E F A A C A A g A E o N 3 U G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E o N 3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D d 1 C w W d W R b g I A A A 4 O A A A T A B w A R m 9 y b X V s Y X M v U 2 V j d G l v b j E u b S C i G A A o o B Q A A A A A A A A A A A A A A A A A A A A A A A A A A A D t V k 1 v 2 k A Q v S P x H 6 z N B S R k j E t 6 a I S i J E 0 j 1 I o i 4 h a J q o o 2 e E K 2 2 L v E u 4 l r I y 7 9 F 1 V / R k 6 V e k v 5 X 9 3 F q T 8 A t y q Q l q r l A n o z n t m d 9 z w P D n 1 B G N V O o + / a X r F Q L P B L 7 I G t u d 3 m S d 3 Q G p o D o l j Q 5 G f 6 2 b u 7 t a c f m A S 7 c K 6 3 8 Q B K 6 s c R o w K o 4 C V 0 K c S I P 6 l W u W D s S h 8 5 1 a u q X d 3 n D d c n g 7 q B y u V K V O o p F r g m y 8 Q l x 7 X J G w W + v U / Y Q T 2 X A J W H Y p o I R k j m W v j c A d 3 y M O U X z H O P m H P t U i s Y A S / N y l X G Y 9 T y d F T R m l Q 8 r u s q N K l o Y 6 S i E p V l Q L O x i M C X w s d e n 8 D 3 g I D 3 Y h Z o 4 X d + M P 3 C w 2 B Z i J L l o R 5 2 h 5 R 8 / b i s o r w J p j g H N h f w r r o Y 0 A w + K c d z e c W v V S P B N E I p a M P Z G I J k Q K f g S D a j 6 f D S / B w r 8 T g y R 0 7 V T / I p D v 3 g v k F S v w M U u 5 D U z z m P Y i M 7 F B Q p C s n L F A u E / q R f W o q H x 9 b B m X z Y N K z O W U 9 e T z 6 A V 1 S m 7 / v 6 Y O Q r b Y K 4 2 C e c 0 E b 7 x a F 1 b D 0 z D K O 2 m 9 W o k d G o s a 5 G D T W V C K w t 8 B 7 h Z h 7 v v 8 r L P O / p x q g b 8 L A f w u D u l q o s K Y D s C d B z n w n m Y z n n d f l q H b z + L V Q 9 x D r Z L q q c H K 6 6 2 B N s + q l P V q B q x t K G l r z c 8 e b / H b / F O z 6 t j Z w W a W 0 0 q Q 1 D H q y r j u 1 6 T R P 8 U Q 5 e z 8 F 3 Y 5 y 4 s J y t B a I 6 4 L K b H 7 z p q Z b x q T b i x W k b T i 2 T J u X C U 8 o T C 1 u k z U L C X D R 3 Y X T C 7 J D Q l V 0 g 8 v w H s 2 1 p B X X p B e Y / Z 9 t 5 X r C + b 8 e M b d y 4 c 8 j 6 0 x v h 7 z T u H b T w L 6 t k l l E e Y / P J S b c 4 a + 8 b U E s B A i 0 A F A A C A A g A E o N 3 U G j X w j G n A A A A + A A A A B I A A A A A A A A A A A A A A A A A A A A A A E N v b m Z p Z y 9 Q Y W N r Y W d l L n h t b F B L A Q I t A B Q A A g A I A B K D d 1 A P y u m r p A A A A O k A A A A T A A A A A A A A A A A A A A A A A P M A A A B b Q 2 9 u d G V u d F 9 U e X B l c 1 0 u e G 1 s U E s B A i 0 A F A A C A A g A E o N 3 U L B Z 1 Z F u A g A A D g 4 A A B M A A A A A A A A A A A A A A A A A 5 A E A A E Z v c m 1 1 b G F z L 1 N l Y 3 R p b 2 4 x L m 1 Q S w U G A A A A A A M A A w D C A A A A n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k c A A A A A A A B c R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k V U Q V 9 X S U c y M F R S X 0 5 B V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F V E F f V 0 l H M j B U U l 9 O Q V Y v W m 1 p Z W 5 p b 2 5 v I H R 5 c C 5 7 Q 2 9 s d W 1 u M S w w f S Z x d W 9 0 O y w m c X V v d D t T Z W N 0 a W 9 u M S 9 C R V R B X 1 d J R z I w V F J f T k F W L 1 p t a W V u a W 9 u b y B 0 e X A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k V U Q V 9 X S U c y M F R S X 0 5 B V i 9 a b W l l b m l v b m 8 g d H l w L n t D b 2 x 1 b W 4 x L D B 9 J n F 1 b 3 Q 7 L C Z x d W 9 0 O 1 N l Y 3 R p b 2 4 x L 0 J F V E F f V 0 l H M j B U U l 9 O Q V Y v W m 1 p Z W 5 p b 2 5 v I H R 5 c C 5 7 Q 2 9 s d W 1 u M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V 3 l z e m N 6 Z W f D s 2 x u a W V u a W U m c X V v d D s s J n F 1 b 3 Q 7 V 2 F y d G / F m 2 N p J n F 1 b 3 Q 7 X S I g L z 4 8 R W 5 0 c n k g V H l w Z T 0 i R m l s b E N v b H V t b l R 5 c G V z I i B W Y W x 1 Z T 0 i c 0 J n W T 0 i I C 8 + P E V u d H J 5 I F R 5 c G U 9 I k Z p b G x M Y X N 0 V X B k Y X R l Z C I g V m F s d W U 9 I m Q y M D I w L T A z L T E 2 V D A 5 O j M 2 O j E 3 L j c z N z I w M j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I i A v P j x F b n R y e S B U e X B l P S J B Z G R l Z F R v R G F 0 Y U 1 v Z G V s I i B W Y W x 1 Z T 0 i b D A i I C 8 + P E V u d H J 5 I F R 5 c G U 9 I l F 1 Z X J 5 S U Q i I F Z h b H V l P S J z Z j N m N G I 5 Z G M t O G E 2 Z S 0 0 Z T B h L T h h Z j c t Y j R l Z T c w Y z B l M j U 0 I i A v P j w v U 3 R h Y m x l R W 5 0 c m l l c z 4 8 L 0 l 0 Z W 0 + P E l 0 Z W 0 + P E l 0 Z W 1 M b 2 N h d G l v b j 4 8 S X R l b V R 5 c G U + R m 9 y b X V s Y T w v S X R l b V R 5 c G U + P E l 0 Z W 1 Q Y X R o P l N l Y 3 R p b 2 4 x L 0 J F V E F f V 0 l H M j B U U l 9 O Q V Y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X S U c y M F R S X 0 5 B V i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F V E F f V 0 l H M j B U U l 9 O Q V Y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X S U c y M F R S X 0 5 B V i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F V E F f V 0 l H M j B U U l 9 a b G V j Z W 5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J F V E F f V 0 l H M j B U U l 9 a b G V j Z W 5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d 5 c 3 p j e m V n w 7 N u a W V u a W U m c X V v d D s s J n F 1 b 3 Q 7 S 3 d v d G 9 3 Y W 5 p Y S Z x d W 9 0 O 1 0 i I C 8 + P E V u d H J 5 I F R 5 c G U 9 I k Z p b G x D b 2 x 1 b W 5 U e X B l c y I g V m F s d W U 9 I n N C Z 1 k 9 I i A v P j x F b n R y e S B U e X B l P S J G a W x s T G F z d F V w Z G F 0 Z W Q i I F Z h b H V l P S J k M j A y M C 0 w M y 0 y M 1 Q x N T o y N D o z N i 4 3 M z U y M D c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R k Z W Y y N z c 0 L T Q z M j A t N D c 0 N C 1 h M T d h L W U 1 O D B j M D E 4 N G V h M S I g L z 4 8 R W 5 0 c n k g V H l w Z T 0 i R m l s b E N v d W 5 0 I i B W Y W x 1 Z T 0 i b D M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F V E F f V 0 l H M j B U U l 9 a b G V j Z W 5 p Y S 9 a b W l l b m l v b m 8 g d H l w L n t D b 2 x 1 b W 4 x L D B 9 J n F 1 b 3 Q 7 L C Z x d W 9 0 O 1 N l Y 3 R p b 2 4 x L 0 J F V E F f V 0 l H M j B U U l 9 a b G V j Z W 5 p Y S 9 a b W l l b m l v b m 8 g d H l w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J F V E F f V 0 l H M j B U U l 9 a b G V j Z W 5 p Y S 9 a b W l l b m l v b m 8 g d H l w L n t D b 2 x 1 b W 4 x L D B 9 J n F 1 b 3 Q 7 L C Z x d W 9 0 O 1 N l Y 3 R p b 2 4 x L 0 J F V E F f V 0 l H M j B U U l 9 a b G V j Z W 5 p Y S 9 a b W l l b m l v b m 8 g d H l w L n t D b 2 x 1 b W 4 y L D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J F V E F f V 0 l H M j B U U l 9 a b G V j Z W 5 p Y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1 d J R z I w V F J f W m x l Y 2 V u a W E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1 d J R z I w V F J f W m x l Y 2 V u a W E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X S U c y M F R S X 1 p s Z W N l b m l h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0 l H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F R h c m d l d C I g V m F s d W U 9 I n N f V 0 l H M j A i I C 8 + P E V u d H J 5 I F R 5 c G U 9 I k Z p b G x l Z E N v b X B s Z X R l U m V z d W x 0 V G 9 X b 3 J r c 2 h l Z X Q i I F Z h b H V l P S J s M S I g L z 4 8 R W 5 0 c n k g V H l w Z T 0 i R m l s b E N v d W 5 0 I i B W Y W x 1 Z T 0 i b D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z V D E 1 O j I 0 O j I 0 L j k 2 M D I w N z F a I i A v P j x F b n R y e S B U e X B l P S J G a W x s Q 2 9 s d W 1 u V H l w Z X M i I F Z h b H V l P S J z Q 1 F Z P S I g L z 4 8 R W 5 0 c n k g V H l w Z T 0 i R m l s b E N v b H V t b k 5 h b W V z I i B W Y W x 1 Z T 0 i c 1 s m c X V v d D t E Y X R h J n F 1 b 3 Q 7 L C Z x d W 9 0 O 1 p h b W t u a c S Z Y 2 l l J n F 1 b 3 Q 7 X S I g L z 4 8 R W 5 0 c n k g V H l w Z T 0 i R m l s b F N 0 Y X R 1 c y I g V m F s d W U 9 I n N D b 2 1 w b G V 0 Z S I g L z 4 8 R W 5 0 c n k g V H l w Z T 0 i U X V l c n l J R C I g V m F s d W U 9 I n M 2 M T U x M G U 5 Z S 0 w Z j l j L T Q y N z Q t O T k 0 O C 0 0 O D E 1 M j d j O T A w M D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0 l H M j A v W m 1 p Z W 5 p b 2 5 v I H R 5 c C 5 7 R G F 0 Y S w x f S Z x d W 9 0 O y w m c X V v d D t T Z W N 0 a W 9 u M S 9 X S U c y M C 9 a b W l l b m l v b m 8 g d H l w L n t a Y W 1 r b m n E m W N p Z S w 1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X S U c y M C 9 a b W l l b m l v b m 8 g d H l w L n t E Y X R h L D F 9 J n F 1 b 3 Q 7 L C Z x d W 9 0 O 1 N l Y 3 R p b 2 4 x L 1 d J R z I w L 1 p t a W V u a W 9 u b y B 0 e X A u e 1 p h b W t u a c S Z Y 2 l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S U c y M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S U c y M C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J R z I w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J R z I w L 1 V z d W 5 p J U M 0 J T k 5 d G 8 l M j B p b m 5 l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X S U c 0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1 X S U c 0 M C I g L z 4 8 R W 5 0 c n k g V H l w Z T 0 i R m l s b G V k Q 2 9 t c G x l d G V S Z X N 1 b H R U b 1 d v c m t z a G V l d C I g V m F s d W U 9 I m w x I i A v P j x F b n R y e S B U e X B l P S J G a W x s Q 2 9 1 b n Q i I F Z h b H V l P S J s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N U M T U 6 M j Q 6 M j U u M D I x M j A 3 M V o i I C 8 + P E V u d H J 5 I F R 5 c G U 9 I k Z p b G x D b 2 x 1 b W 5 U e X B l c y I g V m F s d W U 9 I n N D U V k 9 I i A v P j x F b n R y e S B U e X B l P S J G a W x s Q 2 9 s d W 1 u T m F t Z X M i I F Z h b H V l P S J z W y Z x d W 9 0 O 0 R h d G E m c X V v d D s s J n F 1 b 3 Q 7 b V d J R z Q w J n F 1 b 3 Q 7 X S I g L z 4 8 R W 5 0 c n k g V H l w Z T 0 i R m l s b F N 0 Y X R 1 c y I g V m F s d W U 9 I n N D b 2 1 w b G V 0 Z S I g L z 4 8 R W 5 0 c n k g V H l w Z T 0 i U X V l c n l J R C I g V m F s d W U 9 I n N h Z T I 5 Z D I y Z C 0 3 Y j M z L T Q 4 Z W I t Y m E x Z S 1 l M m N m O W Y 0 M T h l N D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V d J R z Q w L 1 p t a W V u a W 9 u b y B 0 e X A u e 0 R h d G E s M X 0 m c X V v d D s s J n F 1 b 3 Q 7 U 2 V j d G l v b j E v b V d J R z Q w L 1 p t a W V u a W 9 u b y B 0 e X A u e 1 p h b W t u a c S Z Y 2 l l L D V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1 X S U c 0 M C 9 a b W l l b m l v b m 8 g d H l w L n t E Y X R h L D F 9 J n F 1 b 3 Q 7 L C Z x d W 9 0 O 1 N l Y 3 R p b 2 4 x L 2 1 X S U c 0 M C 9 a b W l l b m l v b m 8 g d H l w L n t a Y W 1 r b m n E m W N p Z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V d J R z Q w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X S U c 0 M C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X S U c 0 M C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0 l H N D A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V d J R z Q w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k Z W t z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0 l u Z G V r c 3 k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J b n N 0 c n V t Z W 5 0 J n F 1 b 3 Q 7 L C Z x d W 9 0 O 1 B v e m l v b S Z x d W 9 0 O y w m c X V v d D t H b 2 R 6 a W 5 h J n F 1 b 3 Q 7 X S I g L z 4 8 R W 5 0 c n k g V H l w Z T 0 i R m l s b E N v b H V t b l R 5 c G V z I i B W Y W x 1 Z T 0 i c 0 J n W U s i I C 8 + P E V u d H J 5 I F R 5 c G U 9 I k Z p b G x M Y X N 0 V X B k Y X R l Z C I g V m F s d W U 9 I m Q y M D I w L T A z L T I z V D E 1 O j I 0 O j I 2 L j E z O T I w N z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y I g L z 4 8 R W 5 0 c n k g V H l w Z T 0 i U X V l c n l J R C I g V m F s d W U 9 I n M 0 N 2 U z M D k 4 M y 0 z O W I 3 L T Q w Y 2 Q t Y W I z N S 0 4 O W I 5 M G J h Z T F k Z j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W 5 k Z W t z e S 9 a b W l l b m l v b m 8 g d H l w L n t D b 2 x 1 b W 4 x L D B 9 J n F 1 b 3 Q 7 L C Z x d W 9 0 O 1 N l Y 3 R p b 2 4 x L 0 l u Z G V r c 3 k v W m 1 p Z W 5 p b 2 5 v I H R 5 c C 5 7 Q 2 9 s d W 1 u M i w x f S Z x d W 9 0 O y w m c X V v d D t T Z W N 0 a W 9 u M S 9 J b m R l a 3 N 5 L 1 p t a W V u a W 9 u b y B 0 e X A u e 0 N v b H V t b j U s N H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W 5 k Z W t z e S 9 a b W l l b m l v b m 8 g d H l w L n t D b 2 x 1 b W 4 x L D B 9 J n F 1 b 3 Q 7 L C Z x d W 9 0 O 1 N l Y 3 R p b 2 4 x L 0 l u Z G V r c 3 k v W m 1 p Z W 5 p b 2 5 v I H R 5 c C 5 7 Q 2 9 s d W 1 u M i w x f S Z x d W 9 0 O y w m c X V v d D t T Z W N 0 a W 9 u M S 9 J b m R l a 3 N 5 L 1 p t a W V u a W 9 u b y B 0 e X A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u Z G V r c 3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k Z W t z e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Z G V r c 3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k Z W t z e S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Z G V r c 3 k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2 1 X S U c 0 M F R S X 1 p s Z W N l b m l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Q k V U Q V 9 t V 0 l H N D B U U l 9 a b G V j Z W 5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1 d 5 c 3 p j e m V n w 7 N s b m l l b m l l J n F 1 b 3 Q 7 L C Z x d W 9 0 O 0 t 3 b 3 R v d 2 F u a W E m c X V v d D t d I i A v P j x F b n R y e S B U e X B l P S J G a W x s Q 2 9 s d W 1 u V H l w Z X M i I F Z h b H V l P S J z Q m d Z P S I g L z 4 8 R W 5 0 c n k g V H l w Z T 0 i R m l s b E x h c 3 R V c G R h d G V k I i B W Y W x 1 Z T 0 i Z D I w M j A t M D M t M j N U M T U 6 M j Q 6 M z c u O D U y M j A 3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l F 1 Z X J 5 S U Q i I F Z h b H V l P S J z N z U w O T l m N T Y t N G M 4 Y i 0 0 N m U 4 L T l j Y T M t Z G F k O T N j Z T U 2 Y m Y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F V E F f b V d J R z Q w V F J f W m x l Y 2 V u a W E v W m 1 p Z W 5 p b 2 5 v I H R 5 c C 5 7 Q 2 9 s d W 1 u M S w w f S Z x d W 9 0 O y w m c X V v d D t T Z W N 0 a W 9 u M S 9 C R V R B X 2 1 X S U c 0 M F R S X 1 p s Z W N l b m l h L 1 p t a W V u a W 9 u b y B 0 e X A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k V U Q V 9 t V 0 l H N D B U U l 9 a b G V j Z W 5 p Y S 9 a b W l l b m l v b m 8 g d H l w L n t D b 2 x 1 b W 4 x L D B 9 J n F 1 b 3 Q 7 L C Z x d W 9 0 O 1 N l Y 3 R p b 2 4 x L 0 J F V E F f b V d J R z Q w V F J f W m x l Y 2 V u a W E v W m 1 p Z W 5 p b 2 5 v I H R 5 c C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V U Q V 9 t V 0 l H N D B U U l 9 a b G V j Z W 5 p Y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2 1 X S U c 0 M F R S X 1 p s Z W N l b m l h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t V 0 l H N D B U U l 9 a b G V j Z W 5 p Y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2 1 X S U c 0 M F R S X 1 p s Z W N l b m l h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t V 0 l H N D B U U l 9 O Q V Y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C R V R B X 2 1 X S U c 0 M F R S X 0 5 B V i I g L z 4 8 R W 5 0 c n k g V H l w Z T 0 i R m l s b G V k Q 2 9 t c G x l d G V S Z X N 1 b H R U b 1 d v c m t z a G V l d C I g V m F s d W U 9 I m w x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M 1 Q x N T o y N D o z N i 4 3 N T g y M D c x W i I g L z 4 8 R W 5 0 c n k g V H l w Z T 0 i R m l s b E N v b H V t b l R 5 c G V z I i B W Y W x 1 Z T 0 i c 0 J n W T 0 i I C 8 + P E V u d H J 5 I F R 5 c G U 9 I k Z p b G x D b 2 x 1 b W 5 O Y W 1 l c y I g V m F s d W U 9 I n N b J n F 1 b 3 Q 7 V 3 l z e m N 6 Z W f D s 2 x u a W V u a W U m c X V v d D s s J n F 1 b 3 Q 7 V 2 F y d G / F m 2 N p J n F 1 b 3 Q 7 X S I g L z 4 8 R W 5 0 c n k g V H l w Z T 0 i R m l s b F N 0 Y X R 1 c y I g V m F s d W U 9 I n N D b 2 1 w b G V 0 Z S I g L z 4 8 R W 5 0 c n k g V H l w Z T 0 i U X V l c n l J R C I g V m F s d W U 9 I n M 0 O G Z m Y W U 2 M i 1 i N G R k L T R j O G Y t O T c z Z S 1 k N 2 I 1 Z D M 2 O D c x Y j I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k V U Q V 9 t V 0 l H N D B U U l 9 O Q V Y v W m 1 p Z W 5 p b 2 5 v I H R 5 c C 5 7 Q 2 9 s d W 1 u M S w w f S Z x d W 9 0 O y w m c X V v d D t T Z W N 0 a W 9 u M S 9 C R V R B X 2 1 X S U c 0 M F R S X 0 5 B V i 9 a b W l l b m l v b m 8 g d H l w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J F V E F f b V d J R z Q w V F J f T k F W L 1 p t a W V u a W 9 u b y B 0 e X A u e 0 N v b H V t b j E s M H 0 m c X V v d D s s J n F 1 b 3 Q 7 U 2 V j d G l v b j E v Q k V U Q V 9 t V 0 l H N D B U U l 9 O Q V Y v W m 1 p Z W 5 p b 2 5 v I H R 5 c C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k V U Q V 9 t V 0 l H N D B U U l 9 O Q V Y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V U Q V 9 t V 0 l H N D B U U l 9 O Q V Y v R G F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2 1 X S U c 0 M F R S X 0 5 B V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V R B X 2 1 X S U c 0 M F R S X 0 5 B V i 9 a b W l l b m l v b m 8 l M j B u Y X p 3 e S U y M G t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F V E F f V 0 l H M j B U U l 9 O Q V Y l M j A o M i k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F R h c m d l d C I g V m F s d W U 9 I n N C R V R B X 1 d J R z I w V F J f T k F W X 1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V 3 l z e m N 6 Z W f D s 2 x u a W V u a W U m c X V v d D s s J n F 1 b 3 Q 7 V 2 F y d G / F m 2 N p J n F 1 b 3 Q 7 X S I g L z 4 8 R W 5 0 c n k g V H l w Z T 0 i R m l s b E N v b H V t b l R 5 c G V z I i B W Y W x 1 Z T 0 i c 0 J n W T 0 i I C 8 + P E V u d H J 5 I F R 5 c G U 9 I k Z p b G x M Y X N 0 V X B k Y X R l Z C I g V m F s d W U 9 I m Q y M D I w L T A z L T I z V D E 1 O j I 0 O j M 1 L j Y 3 O T I w N z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I i A v P j x F b n R y e S B U e X B l P S J B Z G R l Z F R v R G F 0 Y U 1 v Z G V s I i B W Y W x 1 Z T 0 i b D A i I C 8 + P E V u d H J 5 I F R 5 c G U 9 I l F 1 Z X J 5 S U Q i I F Z h b H V l P S J z M D Z k Y z c 5 Z T U t O W F h N y 0 0 N j E 0 L T l m N z k t N T c 2 M z M 2 Z T Q 0 Y 2 R i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R V R B X 1 d J R z I w V F J f T k F W L 1 p t a W V u a W 9 u b y B 0 e X A u e 0 N v b H V t b j E s M H 0 m c X V v d D s s J n F 1 b 3 Q 7 U 2 V j d G l v b j E v Q k V U Q V 9 X S U c y M F R S X 0 5 B V i 9 a b W l l b m l v b m 8 g d H l w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J F V E F f V 0 l H M j B U U l 9 O Q V Y v W m 1 p Z W 5 p b 2 5 v I H R 5 c C 5 7 Q 2 9 s d W 1 u M S w w f S Z x d W 9 0 O y w m c X V v d D t T Z W N 0 a W 9 u M S 9 C R V R B X 1 d J R z I w V F J f T k F W L 1 p t a W V u a W 9 u b y B 0 e X A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F V E F f V 0 l H M j B U U l 9 O Q V Y l M j A o M i k v J U M 1 J U I 5 c i V D M y V C M 2 Q l Q z U l O D J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L 1 w j f c r d t C o F A J x Z r 5 E A 4 A A A A A A g A A A A A A E G Y A A A A B A A A g A A A A h + q a B S 6 O S d l g U 8 u C 0 + b c G c 6 m u W q T a 0 L j n t z N f u s q Y c I A A A A A D o A A A A A C A A A g A A A A J m M Q W e r W I T D l C U L k M 9 T L w g W N N U b a v 8 P c 4 b t E D K S f q A J Q A A A A I B 9 V H T 0 F J w k J W L O n b d 0 2 1 t J O R C V t R u v h 5 W 3 8 2 e q j v h S R 3 A O v w Z j Y Q y l z i u B 4 L I 2 p / 3 J N 9 L i H s T L r P E t + L 6 A w q q z x k J E + l m T F i d f V c P o r X X d A A A A A i o d Y Z e y q c / Y 8 n m R H 2 Z / G I z F 2 r p + 9 p D 1 U f G w c W T q S n X l o O d h u p d i O X E m 5 D 9 O e w Z K j p F W r A f N 4 A a l I S / u v k r + X H A = = < / D a t a M a s h u p > 
</file>

<file path=customXml/itemProps1.xml><?xml version="1.0" encoding="utf-8"?>
<ds:datastoreItem xmlns:ds="http://schemas.openxmlformats.org/officeDocument/2006/customXml" ds:itemID="{A555DD38-166B-499A-B269-D55753C67D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Kalkulator ETF_manual</vt:lpstr>
      <vt:lpstr>Kalkulator ETF_auto</vt:lpstr>
      <vt:lpstr>WIG20</vt:lpstr>
      <vt:lpstr>mWIG40</vt:lpstr>
      <vt:lpstr>Indeksy</vt:lpstr>
      <vt:lpstr>Beta_WIG20TR</vt:lpstr>
      <vt:lpstr>Beta_mWIG40TR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Dawid</cp:lastModifiedBy>
  <dcterms:created xsi:type="dcterms:W3CDTF">2020-03-16T08:47:13Z</dcterms:created>
  <dcterms:modified xsi:type="dcterms:W3CDTF">2020-03-23T15:31:38Z</dcterms:modified>
</cp:coreProperties>
</file>